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defaultThemeVersion="124226"/>
  <mc:AlternateContent xmlns:mc="http://schemas.openxmlformats.org/markup-compatibility/2006">
    <mc:Choice Requires="x15">
      <x15ac:absPath xmlns:x15ac="http://schemas.microsoft.com/office/spreadsheetml/2010/11/ac" url="/Users/kimmoser/Documents/"/>
    </mc:Choice>
  </mc:AlternateContent>
  <xr:revisionPtr revIDLastSave="0" documentId="8_{D8D43A90-EDFC-814D-9206-23A0C8EF8E62}" xr6:coauthVersionLast="47" xr6:coauthVersionMax="47" xr10:uidLastSave="{00000000-0000-0000-0000-000000000000}"/>
  <bookViews>
    <workbookView xWindow="0" yWindow="500" windowWidth="19420" windowHeight="10420" activeTab="1" xr2:uid="{00000000-000D-0000-FFFF-FFFF00000000}"/>
  </bookViews>
  <sheets>
    <sheet name="Sheet1" sheetId="9" state="hidden" r:id="rId1"/>
    <sheet name="Instructions" sheetId="16" r:id="rId2"/>
    <sheet name="Printable Gap" sheetId="12" r:id="rId3"/>
    <sheet name="Front Admin Gap" sheetId="4" r:id="rId4"/>
    <sheet name="Clinical Admin Gap" sheetId="5" r:id="rId5"/>
    <sheet name="TST Tool Dashboard" sheetId="7" r:id="rId6"/>
    <sheet name="Attestation" sheetId="6" r:id="rId7"/>
    <sheet name="Project Plan" sheetId="13" r:id="rId8"/>
    <sheet name="Sheet2" sheetId="2" state="hidden" r:id="rId9"/>
  </sheets>
  <definedNames>
    <definedName name="_xlnm._FilterDatabase" localSheetId="4" hidden="1">'Clinical Admin Gap'!$A$2:$M$46</definedName>
    <definedName name="_xlnm._FilterDatabase" localSheetId="3" hidden="1">'Front Admin Gap'!$A$2:$L$32</definedName>
    <definedName name="A4T4">'Front Admin Gap'!#REF!</definedName>
    <definedName name="_xlnm.Print_Titles" localSheetId="4">'Clinical Admin Gap'!$2:$2</definedName>
    <definedName name="_xlnm.Print_Titles" localSheetId="3">'Front Admin Gap'!$2:$2</definedName>
    <definedName name="_xlnm.Print_Titles" localSheetId="2">'Printable Gap'!$2:$2</definedName>
    <definedName name="_xlnm.Print_Titles" localSheetId="5">'TST Tool Dashboard'!$2:$2</definedName>
    <definedName name="Ready">Sheet2!$C$2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 r="E30" i="7" l="1"/>
  <c r="C38" i="7" l="1"/>
  <c r="B78" i="9" l="1"/>
  <c r="B67" i="9"/>
  <c r="D40" i="7"/>
  <c r="D38" i="7"/>
  <c r="D36" i="7"/>
  <c r="E36" i="7"/>
  <c r="E26" i="7"/>
  <c r="D26" i="7"/>
  <c r="E34" i="7"/>
  <c r="E32" i="7"/>
  <c r="D34" i="7"/>
  <c r="D32" i="7"/>
  <c r="E24" i="7"/>
  <c r="D28" i="7"/>
  <c r="E28" i="7"/>
  <c r="E6" i="7"/>
  <c r="D6" i="7"/>
  <c r="B102" i="9"/>
  <c r="C102" i="9" s="1"/>
  <c r="D20" i="7"/>
  <c r="D18" i="7"/>
  <c r="D8" i="7"/>
  <c r="B34" i="9"/>
  <c r="B23" i="9"/>
  <c r="D14" i="7"/>
  <c r="B12" i="9"/>
  <c r="C12" i="9" s="1"/>
  <c r="D12" i="7"/>
  <c r="D4" i="7"/>
  <c r="B1" i="9"/>
  <c r="C1" i="9" s="1"/>
  <c r="C4" i="7"/>
  <c r="E4" i="7" l="1"/>
  <c r="D10" i="7"/>
  <c r="C40" i="7" l="1"/>
  <c r="B40" i="7"/>
  <c r="C36" i="7"/>
  <c r="C26" i="7"/>
  <c r="C18" i="7"/>
  <c r="B90" i="9" l="1"/>
  <c r="C90" i="9" s="1"/>
  <c r="D22" i="7" s="1"/>
  <c r="B45" i="9"/>
  <c r="C20" i="7"/>
  <c r="C28" i="7"/>
  <c r="C6" i="7"/>
  <c r="C14" i="7"/>
  <c r="C12" i="7"/>
  <c r="C8" i="7"/>
  <c r="B4" i="7"/>
  <c r="B36" i="7"/>
  <c r="B38" i="7" l="1"/>
  <c r="B34" i="7"/>
  <c r="B32" i="7"/>
  <c r="B30" i="7"/>
  <c r="B28" i="7"/>
  <c r="B26" i="7"/>
  <c r="B24" i="7"/>
  <c r="B22" i="7"/>
  <c r="B20" i="7"/>
  <c r="B18" i="7"/>
  <c r="B16" i="7"/>
  <c r="B14" i="7"/>
  <c r="B12" i="7"/>
  <c r="B8" i="7"/>
  <c r="B6" i="7"/>
  <c r="C22" i="7" l="1"/>
  <c r="B2" i="6"/>
  <c r="C67" i="9" l="1"/>
  <c r="E38" i="7" s="1"/>
  <c r="B56" i="9"/>
  <c r="C56" i="9" s="1"/>
  <c r="C23" i="9"/>
  <c r="E14" i="7" s="1"/>
  <c r="C34" i="9" l="1"/>
  <c r="F1" i="9" l="1"/>
  <c r="C78" i="9" l="1"/>
  <c r="E40" i="7" s="1"/>
  <c r="C45" i="9"/>
  <c r="B10" i="7"/>
  <c r="C10" i="7" s="1"/>
  <c r="D1" i="9"/>
  <c r="D16" i="7" l="1"/>
  <c r="E16" i="7"/>
  <c r="C16" i="7"/>
  <c r="B8" i="2"/>
  <c r="A8" i="2"/>
</calcChain>
</file>

<file path=xl/sharedStrings.xml><?xml version="1.0" encoding="utf-8"?>
<sst xmlns="http://schemas.openxmlformats.org/spreadsheetml/2006/main" count="1379" uniqueCount="571">
  <si>
    <t>Requirement</t>
  </si>
  <si>
    <t>Practices are not required to purchase a risk stratification tool; risk stratification by a CIN/partner or system would meet this requirement or application of clinical judgment to risk scores received from the PHP or another source will suffice.</t>
  </si>
  <si>
    <t xml:space="preserve">To the greatest extent possible, can your practice ensure that the method is consistent with the Department’s program Policy of identifying “priority populations” for care management? </t>
  </si>
  <si>
    <t>Not all care team members need to be able to perform risk stratification (for example, risk stratification will most likely be done at the CIN/partner level, or may be performed exclusively by physicians if done independently at the practice level), but all team members should follow stratification-based protocols (as appropriate) once a risk level has been assigned.</t>
  </si>
  <si>
    <t xml:space="preserve">Can your practice ensure that the whole care team understands the basis of the practice’s risk scoring methodology (even if this involves only clinician judgment at the practice-level) and that the methodology is applied consistently? </t>
  </si>
  <si>
    <t xml:space="preserve">Can your practice define the process and frequency of risk score review and validation? </t>
  </si>
  <si>
    <t xml:space="preserve">Practices should be prepared to describe these elements for PHPs. </t>
  </si>
  <si>
    <t xml:space="preserve">Using the practice’s risk stratification method, can your practice identify patients who may benefit from care management? </t>
  </si>
  <si>
    <t xml:space="preserve">Practices should use their risk stratification method to inform decisions about which patients would benefit from care management, but care management designations need not precisely mirror risk stratification levels. </t>
  </si>
  <si>
    <t xml:space="preserve">Does your practice have North Carolina licensed, trained staff organized at the practice level (or at the CIN/partner level but assigned to specific practices) whose job responsibilities encompass care management and who work closely with clinicians in a team-based approach to care for high-need patients? </t>
  </si>
  <si>
    <t xml:space="preserve">Care managers must be assigned to the practice, but need not be physically embedded at the practice location. </t>
  </si>
  <si>
    <t xml:space="preserve">An enrollee may decline to engage in care management, but the practice or CIN/partners should still assign a care manager and review utilization and other available data in order to inform interactions between the enrollee and their clinician during routine visits. </t>
  </si>
  <si>
    <t xml:space="preserve">Can your practice develop the Care Plan within 30 days of Comprehensive Assessment or sooner if feasible while ensuring that needed treatment is not delayed by the development of the Care Plan? </t>
  </si>
  <si>
    <t xml:space="preserve">30 days is the maximum interval for developing a Care Plan. If there are clinical benefits to developing a Care Plan more quickly, practices should do so whenever feasible. </t>
  </si>
  <si>
    <t xml:space="preserve">Can your practice develop the Care Plan so that it is individualized and person-centered, using a collaborative approach including patient and family participation where possible? </t>
  </si>
  <si>
    <t xml:space="preserve">Practice may identify their own definitions of ‘individualized’, ‘person-centered’ and ‘collaborative’, but should be able to describe how their care planning process demonstrates these attributes. </t>
  </si>
  <si>
    <t xml:space="preserve">There is no set minimum interval at which practices should perform this review but practices should develop a process to ensure that it is done when clinically appropriate. </t>
  </si>
  <si>
    <t xml:space="preserve">Does your practice have a process to document and store each Care Plan in the clinical system of record? </t>
  </si>
  <si>
    <t xml:space="preserve">The clinical system of record may include an electronic health record. </t>
  </si>
  <si>
    <t xml:space="preserve">Can your practice periodically evaluate the care management services provided to high-risk, high-need patients by the practice to ensure that services are meeting the needs of empaneled patients, and refine the care management services as necessary? </t>
  </si>
  <si>
    <t xml:space="preserve">Can your practice track empaneled patients’ utilization in other venues covering all or nearly all hospitals and related facilities in their catchment area, including local emergency departments (EDs) and hospitals, through active access to an admissions, discharge, and transfer (ADT) data feed that correctly identifies when empaneled patients are admitted, discharged, or transferred to/from an emergency department or hospital in real time or near real time? </t>
  </si>
  <si>
    <t xml:space="preserve">While not required, practices are also encouraged to develop systems to ingest ADT information into their electronic health records or care management systems so this information is readily available to members of the care team on the next (and future) office visit(s) . </t>
  </si>
  <si>
    <t xml:space="preserve">Practices (directly or via CIN/partners) are not required to respond to all ADT alerts in these categories, but they are required to have a process in place to determine which notifications merit a response and to ensure that the response occurs. For example, such a process could designate certain ED visits as meriting follow-up based on the concerning nature of the patient’s complaint (suggesting the patient may require further medical intervention) or the timing of the ED visit during regular clinic hours (suggesting that the practice should reach out to the patient to understand why he or she was not seen at the primary care site). The process should be specific enough with regard to the designation of ADT alerts as requiring or not requiring follow-up; the interval within which follow-up should occur; and the documentation that follow-up took place that an external observer could easily determine whether the process is being followed. </t>
  </si>
  <si>
    <t xml:space="preserve">The AMH practice is not required to ensure that follow-up visits occur within a specific time window because enrollees’ needs may vary. However, the practice must have a process for determining a clinically appropriate follow-up interval for each enrollee that is specific enough with regard to the interval within which follow-up should occur and the documentation that follow-up took place so that an external observer could easily determine whether the process is being followed. </t>
  </si>
  <si>
    <t xml:space="preserve">Can your practice receive claims data feeds (directly or via a CIN/partner) and meet Department-designated security standards for their storage and use? </t>
  </si>
  <si>
    <t>Are all contracted PHP insurances built into the practice management system?</t>
  </si>
  <si>
    <t xml:space="preserve">Can your practice ensure that assignment lists transmitted to the practice by each PHP are reconciled with the practice’s panel list and up-to-date in the clinical system of record? </t>
  </si>
  <si>
    <t>Is the practice connected with NC HealthConnex?</t>
  </si>
  <si>
    <t>Is the practice connected with NCCARE360?</t>
  </si>
  <si>
    <t>Complete practice process/policy document that defines responsible roles and outlines the process.</t>
  </si>
  <si>
    <t>Does your practice use a consistent method to assign and adjust risk status for each assigned patient?</t>
  </si>
  <si>
    <t>Can your practice use a consistent method to combine risk scoring information received from PHPs with clinical information to score and stratify the patient panel?</t>
  </si>
  <si>
    <t>Are clinical providers &amp; referral coordinators aware of common referral providers that are in-network with patient plans?</t>
  </si>
  <si>
    <t>Does the clinical team have access to the NC HealthConnex Portal?</t>
  </si>
  <si>
    <t>Does the clinical team have training on understanding Social Determinants of Health as it relates to Medicaid Managed Care?</t>
  </si>
  <si>
    <t>Does the clinical team have access to NCCARE360?</t>
  </si>
  <si>
    <t>Can your practice incorporate findings from the PHP Care Needs Screening/risk scoring, practice-based risk stratification and Comprehensive Assessment with clinical knowledge of the patient into the Care Plan? 
Can your practice include, at a minimum, the following elements in the Care Plan?:
·       Measurable patient (or patient and caregiver) goals 
·       Medical needs including any behavioral health needs; 
·       Interventions; 
·       Intended outcomes; and 
·       Social, educational, and other services needed by the patient.</t>
  </si>
  <si>
    <t>Intended outcomes can be understood as clinical steps identified by the care team that will lead to the enrollee/caregiver-defined goal. For example, the enrollee may set a goal of no longer needing frequent finger sticks and injected insulin. The care team may develop an intended clinical outcome that represents the level of glycemic control at which the enrollee could attempt a trial of oral hypoglycemic, and a second intended clinical outcome that represents the level of control on oral hypoglycemic that would allow the enrollee to continue with the regimen.</t>
  </si>
  <si>
    <t>There is no set minimum interval at which practices should perform this review but practices should develop a process to ensure that it is done when clinically appropriate.</t>
  </si>
  <si>
    <t xml:space="preserve">Does your practice have a methodology or system for identifying patients in transition who are at risk of readmissions and other poor outcomes that considers all of the following?: 
·  Frequency, duration and acuity of inpatient, SNF and LTSS admissions or ED visits 
·  Discharges from inpatient behavioral health services, facility-based crisis services, non-hospital medical detoxification, medically supervised or alcohol drug abuse treatment center; 
·  NICU discharges; 
·  Clinical complexity, severity of condition, medications, risk score </t>
  </si>
  <si>
    <t>Does your practice include the following elements in transitional care management?
·       Ensuring that a care manager is assigned to manage the transition  
·       Facilitating clinical handoffs; 
·       Obtaining a copy of the discharge plan/summary; 
·       Conducting medication reconciliation; 
·       Following-up by the assigned care manager rapidly following discharge; 
·       Ensuring that a follow-up outpatient, home visit or face to face encounter occurs
·       Developing a protocol for determining the appropriate timing and format of such outreach</t>
  </si>
  <si>
    <t>For each patient in transition identified as high risk for admission or other poor outcome with transitional care needs, can your practice assign a care manager who is accountable for transitional care management that goes beyond office-based clinical diagnosis and treatment and who has the minimum credentials of RN or LCSW?</t>
  </si>
  <si>
    <t>An enrollee may decline to engage in care management, but the practice or CIN should still assign a care manager and review utilization and other available data in order to inform interactions between the enrollee and their clinician during the transition period.</t>
  </si>
  <si>
    <t>Ensure practice has access to a care manager who has minimal credentials of RN or LCSW.</t>
  </si>
  <si>
    <t>Does your practice have a process to update each Care Plan as beneficiary needs change and/or to address gaps in care; including, at a minimum, review and revision upon re-assessment?</t>
  </si>
  <si>
    <t xml:space="preserve">Can your practice or CIN implement a systematic, clinically appropriate care management process for responding to certain high-risk ADT alerts (indicated below)? 
·  Real time (minutes/hours) response to outreach from EDs relating to patient care or admission/discharge decisions, for example arranging rapid follow up after an ED visit to avoid an admission; 
·  Same-day or next-day outreach for designated high-risk subsets of the population to inform clinical care, such as beneficiaries with special health care needs admitted to the hospital; 
·  Within a several-day period to address outpatient needs or prevent future problems for high risk patients who have been discharged from a hospital or ED (e.g., to assist with scheduling appropriate follow-up visits or medication reconciliations post discharge) </t>
  </si>
  <si>
    <t>Process/Policy outlining:
- definition of ED visits that merit follow-up from the practice
-the interval within which follow-up should occur
-how the follow-up will be documented</t>
  </si>
  <si>
    <t xml:space="preserve">In preparation for the assessment, care team members may consolidate information from a variety of sources, and must review the Initial Care Needs Screening performed by the PHP (if available). The clinician performing the assessment should confirm the information with the enrollee. After its completion, the Comprehensive Assessment should be reviewed by the care team members. The assessment should go beyond a review of diagnoses listed in the enrollee's claims history and include a discussion of current symptoms and needs, including those that may not have been documented previously. 
The section of the assessment reviewing behavioral and mental health may include brief screening tools such as the PHQ-2 or GAD-7 scale, but these are not required. The enrollee may be referred for formal diagnostic evaluation. The practice or CIN/partners administering the Comprehensive Assessment should develop a protocol for situations when an enrollee discloses information during the Assessment indicating an immediate risk to self or others. 
The review of medications should include a medication reconciliation on the first Comprehensive Assessment, as well as on subsequent Assessments if the enrollee has not had a recent medication reconciliation related to a care transition or for another reason. The medication reconciliation should be performed by an individual with appropriate clinical training. </t>
  </si>
  <si>
    <t>Does the practice have a process for accepting new patients, opening and closing panels, and panel size?</t>
  </si>
  <si>
    <t>Has the practice determined a communication workflow between the PCP and the assigned Care Manager?</t>
  </si>
  <si>
    <t>Has the practice completed PHP Orientation &amp; Training?</t>
  </si>
  <si>
    <t>Practice</t>
  </si>
  <si>
    <t>CIN</t>
  </si>
  <si>
    <t>Unsure</t>
  </si>
  <si>
    <t xml:space="preserve">Ready </t>
  </si>
  <si>
    <t>In Progress</t>
  </si>
  <si>
    <t>Needed</t>
  </si>
  <si>
    <t>In-Progress</t>
  </si>
  <si>
    <t>Ready</t>
  </si>
  <si>
    <t>Due Date</t>
  </si>
  <si>
    <t>Have the front desk staff been trained on identifying each PHP insurance card?</t>
  </si>
  <si>
    <t>Have you determined the process for where payments from PHPs will be received for Patient Visits &amp; Services?</t>
  </si>
  <si>
    <t>Practice      or                     CIN?</t>
  </si>
  <si>
    <t>Rationale</t>
  </si>
  <si>
    <t>Suggested Action</t>
  </si>
  <si>
    <t>YES</t>
  </si>
  <si>
    <t>NO</t>
  </si>
  <si>
    <t xml:space="preserve">Updated Policy on Risk Stratification: https://files.nc.gov/ncdma/AMH_Risk-Stratification-Guidance_8-16-2019.pdf.                                                                                                                                                                       There is no set minimum interval at which practices should perform this review but practices should develop a process to ensure that it is done when clinically appropriate. The clinical system of record is an electronic health record or equivalent. </t>
  </si>
  <si>
    <t>Complete practice process/policy document that outlines who is responsible for completing risk stratification.</t>
  </si>
  <si>
    <t>Complete practice process/policy document that outlines:
-how risk status is assigned and documented for each patient 
-care team training of risk management methodology</t>
  </si>
  <si>
    <t>Complete practice process/policy document that outlines the frequency of risk score review and validation  (Appendix A: Example practice risk assignment process)</t>
  </si>
  <si>
    <t>Each PHP will require that the practice complete orientation &amp; training during the initial enrollment in the PHP.</t>
  </si>
  <si>
    <t>Advanced Medical Home Tier 3 Attestation Requirements</t>
  </si>
  <si>
    <t>Can your practice perform a Comprehensive Assessment (as defined below) on each patient identified as a priority for care management to determine care needs? 
The Comprehensive Assessment can be performed as part of a clinician visit, or separately by a team led by a clinician with a minimum credential of RN or LCSW. 
The Comprehensive Assessment must include at a minimum: 
·  Patient’s immediate care needs and current services; 
·  Other State or local services currently used; 
·  Physical and dental health conditions; 
·  Current and past behavioral and mental health and substance use status and/or disorders; 
·  Physical, intellectual developmental disabilities; 
·  Medications; 
·  Priority domains of social determinants of health (housing, food, transportation, and interpersonal safety); 
·  Available informal, caregiver, or social supports, including peer supports. 
· At PHP's option and for adults only, exposure to adverse childhood experiences (ACEs) or other trauma</t>
  </si>
  <si>
    <t>Process/Policy outlining:
-what the practice's Comprehensive Assessment includes
- what assessment tools will be used and when
- when to refer enrollee for formal diagnostic evaluation
- protocol for when an enrollee discloses information indicating an immediate risk to self or others</t>
  </si>
  <si>
    <t>Do the front office staff know which PHPs are in-network with your practice?</t>
  </si>
  <si>
    <t>Actions Required</t>
  </si>
  <si>
    <t>Are clinical providers informed on the additional paid services for patients through their new PHP?</t>
  </si>
  <si>
    <t>Are clinical providers informed on the new paid behavioral health services for patients through their new PHP?</t>
  </si>
  <si>
    <t>Status</t>
  </si>
  <si>
    <t>Front Office</t>
  </si>
  <si>
    <t>Area</t>
  </si>
  <si>
    <t>Billing/Claims</t>
  </si>
  <si>
    <t>Administrative</t>
  </si>
  <si>
    <t>Clinical Care Team</t>
  </si>
  <si>
    <t xml:space="preserve">Practice Name: </t>
  </si>
  <si>
    <t>Tier 3 ONLY - Has the practice enrolled in NC* Notify?</t>
  </si>
  <si>
    <t>Tier 3 ONLY - Has the practice determined who will receive "Care Needs Screening" reports and how those are going to be documented in the EHR and communicated to the PCP provider?</t>
  </si>
  <si>
    <t>Tier 3 ONLY - Has the practice determined who will receive and compile PHP Risk Scoring results?</t>
  </si>
  <si>
    <t>Tier 3 ONLY - Has the practice determined who is going to receive the reports for quality and/or care gaps provided by the CIN/PHP?</t>
  </si>
  <si>
    <t>Tier 3 ONLY - Has the practice determined who will receive quality &amp; cost reports from the PHPs?</t>
  </si>
  <si>
    <t>Eligibility Check</t>
  </si>
  <si>
    <t>SDOH In Action</t>
  </si>
  <si>
    <t>Referral Management</t>
  </si>
  <si>
    <t>Language Line</t>
  </si>
  <si>
    <t>Practice meets PHP/DHB Appointment Access &amp; Availability Standards.</t>
  </si>
  <si>
    <t>Practice provides after hours phone line with automated recording and the ability to leave a message.</t>
  </si>
  <si>
    <t xml:space="preserve">Primary Care Provider takes on referral determination for all referral decisions related to the patient. </t>
  </si>
  <si>
    <t>Practice understands which PHP plans require prior authorization for referrals to specialists.</t>
  </si>
  <si>
    <t>Practice has a process to track referrals to ensure completion and that the consult note has been received and reviewed by the ordering provider.</t>
  </si>
  <si>
    <t>Practice is aware of PHP language line resources.</t>
  </si>
  <si>
    <t>Practice uses PHP language line resources when requested by provider during an appointment.</t>
  </si>
  <si>
    <t>Practice pro-actively includes patient primary language in pre-visit planning to schedule interpreter services during the patient visit.</t>
  </si>
  <si>
    <t>Practice is open normal business hours and includes phone line for after hours</t>
  </si>
  <si>
    <t>Care Management Enrollment</t>
  </si>
  <si>
    <t>Care Management Process</t>
  </si>
  <si>
    <t>Access-Hours of Operation</t>
  </si>
  <si>
    <t>Access-After Hours Communication</t>
  </si>
  <si>
    <t>Tier 2 Medicaid Managed Care Practice</t>
  </si>
  <si>
    <t>Tier 3 Medicaid Managed Care Practice</t>
  </si>
  <si>
    <t>Practice Management- PHP Participation</t>
  </si>
  <si>
    <t>Practice has reviewed all PHP Provider Manuals and completed PHP Orientation &amp; Training</t>
  </si>
  <si>
    <t>All contracted PHP insurances are built into the practice management system and available for front desk to use.</t>
  </si>
  <si>
    <t>Step 1</t>
  </si>
  <si>
    <t>Step 2</t>
  </si>
  <si>
    <t>Has the office staff been trained on when or how often to check eligibility for the new PHP plans? If practice has auto verification of eligibility available in practice management system, has this feature been updated to include the new PHPs?</t>
  </si>
  <si>
    <t>Billing &amp; Claims Readiness</t>
  </si>
  <si>
    <t>Practice has reviewed the process for receiving patient EOBs and is ready to receive payments.</t>
  </si>
  <si>
    <t>Practice has understanding of quality reporting and how it relates to Medicaid Managed Care</t>
  </si>
  <si>
    <t>Practice has knowledge of where to find quality reports both in their EHR and with each in-network PHP</t>
  </si>
  <si>
    <t>Practice has reviewed each PHP quality standard requirement and is prepared to receive patient quality reports</t>
  </si>
  <si>
    <t>Practice has determined staff that will receive quality &amp; cost reports from the PHPs and/or CIN. Practice understands role in improving quality and working care gaps.</t>
  </si>
  <si>
    <t>Patient Population/Empanelment</t>
  </si>
  <si>
    <t>Vaccine Management</t>
  </si>
  <si>
    <t>Patient Value Added Services</t>
  </si>
  <si>
    <t>Patient Documentation Requirements</t>
  </si>
  <si>
    <t>Practice had determined who will receive "Care Needs Screening" reports and how those are going to be documented in the EHR and communicated to the PCP provider.</t>
  </si>
  <si>
    <t>The clinical team has completed training on understanding Social Determinants of Health as it relates to Medicaid Managed Care.</t>
  </si>
  <si>
    <t xml:space="preserve">Practice has knowledge of area community resources to assist patients with social determinates. </t>
  </si>
  <si>
    <t>Practice has basic knowledge of care management and how it relates to Medicaid Managed Care</t>
  </si>
  <si>
    <t xml:space="preserve">Practice has determined a process for patient referral to care management services. Practice includes communication workflow between the PCP and the assigned Care Manager as part of process. </t>
  </si>
  <si>
    <t>Practice has determined the workflow for monitoring and integrating ADT Data Feeds for patient transitions of care. OR- Practice has enrolled in NC* Notify to use for ADT Data Feeds in patient transitions of care.</t>
  </si>
  <si>
    <t>Care Management Patient Enrollment</t>
  </si>
  <si>
    <t>Practice begins to determined enrollment criteria for referral to care management.</t>
  </si>
  <si>
    <t>Practice receives encounter data/cost reports from PHP on high-risk patients eligible for care management referral.</t>
  </si>
  <si>
    <t>Practice includes high-risk reports, HCC scores, Co-Morbidity Diagnosis and/or prevalence of Social Determinates in care management referral criteria.</t>
  </si>
  <si>
    <t>Practice has a policy for Care Management Enrollment. Practice uses at minimum PHP Risk Scoring Reports for Care Management enrollment criteria to stratify patients by risk levels and incorporates risk reports in all aspects of patient care. Policy includes frequency of risk scoring review and validation. Practice has designated staff member to receive and compile PHP risk scoring results.</t>
  </si>
  <si>
    <t>Practice offers improved access through same day appointments and expanded hours or alternative appointment types (telemedicine).</t>
  </si>
  <si>
    <t>No PHP Contracts have been finalized. Front office staff know which PHPs are in-network with your practice?</t>
  </si>
  <si>
    <t>PHP contracts have been completed and Practice has access to each in-network PHP Provider Manual for review. Front office staff know which PHPs are in-network with your practice.</t>
  </si>
  <si>
    <t>Cultural Competency</t>
  </si>
  <si>
    <t>Practice includes cultural competency training to all staff annually.</t>
  </si>
  <si>
    <t>Practice includes cultural competency training to all staff annually and incorporates cultural competency in patient communication.</t>
  </si>
  <si>
    <t>Practice is working on establishing a system for regularly receiving information from hospitals about discharges and ED visits so that follow up can consistently occur.</t>
  </si>
  <si>
    <t>Practice has access to and utilizes area community resources to assist patients with social determinates of health. Or Practice is enrolled and utilizes NCCARE360 for meeting patient needs.</t>
  </si>
  <si>
    <t>Practice uses formalized workflow for referring patients to PHP care management and tracks referrals to ensure patients are using the service.</t>
  </si>
  <si>
    <t xml:space="preserve">Practice has policy in place that outlines care management process, defines the process and frequency of enrollment review and includes procedures on how Care Plans provided electronically to primary care provider within 30 days of receiving the Comprehensive Medical Assessment and after each appointment thereafter. Practice uses CIN or Care Management organization to provide care management services to patients internally in their practice OR Practice has a Care Manager on site to provide services to enrolled patients. Care Plans are documented in the practice EHR and reviewed/updated at least annually with the patient and primary care provider. </t>
  </si>
  <si>
    <t>Practice includes cultural competency training to all staff quarterly, incorporates cultural competency in patient communication every day and uses cultural competency language/material when providing written materials to patients.</t>
  </si>
  <si>
    <t>Front desk staff are trained on identifying each PHP insurance card and understand practice in-network PHP plans.</t>
  </si>
  <si>
    <t>Front office staff are trained on how enrollees are assigned to PCPs and understand practice policies for how to assist enrollees in requesting a change in their PCP.</t>
  </si>
  <si>
    <t>Front office staff are trained on how to verify and document insurance information (eligibility, PHP, PCP, etc.) at patient registration.</t>
  </si>
  <si>
    <t>Population Health-Empanelment</t>
  </si>
  <si>
    <t>EP2</t>
  </si>
  <si>
    <t>DOC3</t>
  </si>
  <si>
    <t>V3</t>
  </si>
  <si>
    <t>V4</t>
  </si>
  <si>
    <t>Front Office-Member Eligibility</t>
  </si>
  <si>
    <t>Front office staff been trained on when or how often to check eligibility for the new PHP plans. If practice has auto verification of eligibility available in practice management system, has this feature been updated to include the new PHPs.</t>
  </si>
  <si>
    <t>Has the practice reviewed the Medicaid Managed Care Quality Strategy?</t>
  </si>
  <si>
    <t>VC1</t>
  </si>
  <si>
    <t>NCQA- AC14</t>
  </si>
  <si>
    <t>NCQA CM01</t>
  </si>
  <si>
    <t>NCQA CM03</t>
  </si>
  <si>
    <t>DOC4</t>
  </si>
  <si>
    <t>NCQA KM 02, KM03, KM04, KM07,KM14</t>
  </si>
  <si>
    <t>NCQA TC 02, CM01, CM03, CM04, CM 05, CM06, CM07, CM08</t>
  </si>
  <si>
    <t>TC4</t>
  </si>
  <si>
    <t>NCQA CC14, CC19, CC21A</t>
  </si>
  <si>
    <r>
      <t xml:space="preserve">Practice has determined the process for where payments from PHPs will be received for </t>
    </r>
    <r>
      <rPr>
        <sz val="11"/>
        <color rgb="FFFF0000"/>
        <rFont val="Calibri"/>
        <family val="2"/>
        <scheme val="minor"/>
      </rPr>
      <t>(PMPM Care Management Fee)</t>
    </r>
    <r>
      <rPr>
        <sz val="11"/>
        <color rgb="FF000000"/>
        <rFont val="Calibri"/>
        <family val="2"/>
        <scheme val="minor"/>
      </rPr>
      <t xml:space="preserve">  Care Management Services and Quality Incentive Programs (Performance Incentive Payments).</t>
    </r>
  </si>
  <si>
    <t xml:space="preserve">Practice understands how vaccination status has an effect on the Quality Strategy in Medicaid Managed Care. Practice is prepared to complete work around closing care gaps for patients in need of vaccinations. </t>
  </si>
  <si>
    <t>Clinical providers are informed on the additional paid services for patients through their new PHP Plans.</t>
  </si>
  <si>
    <t>Clinical providers are informed on the new paid behavioral health services for patients through their new PHP Plans.</t>
  </si>
  <si>
    <t>The practice is aware of PHP Value Added Services and will recommend these services to patients in Medicaid Managed Care when clinically necessary.</t>
  </si>
  <si>
    <t>Practice understands how the PHP Value Added services have an effect on payments in the Quality Strategy for Medicaid Managed Care. Practice is prepared to utilize or refer patients to these resources with treatment when clinically necessary.</t>
  </si>
  <si>
    <t xml:space="preserve">Practice is successful at registering, eligibility checking and submitting claims to new PHP plans. Practice has successfully checked Eligibility on Medicaid Managed Care Plan test patients. </t>
  </si>
  <si>
    <t>Practice offers 24 hour access with an after hours on-call phone line that will connect to a clinical representative within 30 minutes.</t>
  </si>
  <si>
    <t xml:space="preserve">Practice offers 24 hour access with an after hour on call phone line that will connect to a real person and page on-call provider. </t>
  </si>
  <si>
    <t>Practice offers 24 hour access with an after hour on call phone line that will connect to a clinical representative or provider on-call.</t>
  </si>
  <si>
    <t>Practice is making determinations on Medicaid patient panel size and understands patient attribution in Medicaid Managed Care. Practices communicate to their patients which PHP plans will be in-network.</t>
  </si>
  <si>
    <t>NCQA KM 02</t>
  </si>
  <si>
    <t>A1T2</t>
  </si>
  <si>
    <t>A2T2</t>
  </si>
  <si>
    <t>A3T2</t>
  </si>
  <si>
    <t>A5T2</t>
  </si>
  <si>
    <t>A6T2</t>
  </si>
  <si>
    <t>A7T2</t>
  </si>
  <si>
    <t>A8T3</t>
  </si>
  <si>
    <t>A9T3</t>
  </si>
  <si>
    <t>F1T2</t>
  </si>
  <si>
    <t>F2T2</t>
  </si>
  <si>
    <t>F3T2</t>
  </si>
  <si>
    <t>F4T2</t>
  </si>
  <si>
    <t>F5T2</t>
  </si>
  <si>
    <t>F6T2</t>
  </si>
  <si>
    <t>F7T2</t>
  </si>
  <si>
    <t>EG1T2</t>
  </si>
  <si>
    <t>EG2T2</t>
  </si>
  <si>
    <t>EG3T2</t>
  </si>
  <si>
    <t>B1T2</t>
  </si>
  <si>
    <t>B2T2</t>
  </si>
  <si>
    <t>B3T2</t>
  </si>
  <si>
    <t>B4T3</t>
  </si>
  <si>
    <t>B5T3</t>
  </si>
  <si>
    <t>Q1T2</t>
  </si>
  <si>
    <t>Q2T2</t>
  </si>
  <si>
    <t>Q3T2</t>
  </si>
  <si>
    <t>Q4T3</t>
  </si>
  <si>
    <t>Q5T3</t>
  </si>
  <si>
    <t>Q6T2</t>
  </si>
  <si>
    <t>CU1T2</t>
  </si>
  <si>
    <t>CU2T2</t>
  </si>
  <si>
    <t>CU3T2</t>
  </si>
  <si>
    <t>LL1T2</t>
  </si>
  <si>
    <t>LL2T2</t>
  </si>
  <si>
    <t>LL3TT2</t>
  </si>
  <si>
    <t>REF1T2</t>
  </si>
  <si>
    <t>REF2T2</t>
  </si>
  <si>
    <t>REF3T2</t>
  </si>
  <si>
    <t>REF4T3</t>
  </si>
  <si>
    <t>SD1T2</t>
  </si>
  <si>
    <t>SD2T2</t>
  </si>
  <si>
    <t>SD3T2</t>
  </si>
  <si>
    <t>SD4T3</t>
  </si>
  <si>
    <t>TC1T2</t>
  </si>
  <si>
    <t>TC2T2</t>
  </si>
  <si>
    <t>C1T2</t>
  </si>
  <si>
    <t>C2T2</t>
  </si>
  <si>
    <t>C3T2</t>
  </si>
  <si>
    <t>C4T3</t>
  </si>
  <si>
    <t>C5T3</t>
  </si>
  <si>
    <t>C6T2</t>
  </si>
  <si>
    <t>C8T2</t>
  </si>
  <si>
    <t>C9T3</t>
  </si>
  <si>
    <t>C7T2</t>
  </si>
  <si>
    <t>E3 Lookup</t>
  </si>
  <si>
    <t>NeededIn Progress</t>
  </si>
  <si>
    <t>In ProgressNeeded</t>
  </si>
  <si>
    <t>NeededNeeded</t>
  </si>
  <si>
    <t>In ProgressIn Progress</t>
  </si>
  <si>
    <t xml:space="preserve">Ready Ready </t>
  </si>
  <si>
    <t>Ready In Progress</t>
  </si>
  <si>
    <t>Ready Needed</t>
  </si>
  <si>
    <t xml:space="preserve">NeededReady </t>
  </si>
  <si>
    <t>B9 Lookup</t>
  </si>
  <si>
    <t>E13 Lookup</t>
  </si>
  <si>
    <t>E15 Lookup</t>
  </si>
  <si>
    <t>C15 Lookup</t>
  </si>
  <si>
    <t xml:space="preserve">In ProgressReady </t>
  </si>
  <si>
    <t>E31 Lookup</t>
  </si>
  <si>
    <t>E37 Lookup</t>
  </si>
  <si>
    <t>E39 Lookup</t>
  </si>
  <si>
    <t>Tier 2</t>
  </si>
  <si>
    <t>Tier 3</t>
  </si>
  <si>
    <t>Standard</t>
  </si>
  <si>
    <t>Practice Management- Quality Strategy</t>
  </si>
  <si>
    <t xml:space="preserve">Cultural Competency </t>
  </si>
  <si>
    <t>Can the practice receive encounter data/cost reports from PHP on high-risk patients eligible for care management?</t>
  </si>
  <si>
    <t>Has the practice has determined enrollment criteria for referral or enrollment in care management?</t>
  </si>
  <si>
    <t xml:space="preserve">Has the practice determined a process for patient referral to care management services? Does the practice include communication workflow between the PCP and the assigned Care Manager as part of the process? </t>
  </si>
  <si>
    <t>Is the practice able to perform and document a Comprehensive Assessment as part of a clinician visit, or separately by a team led by a clinician with a minimum credential of RN or LCSW? (attach link to understanding Comp Assess)</t>
  </si>
  <si>
    <t>Does the practice use care management enrollment criteria to stratify patients by risk levels and incorporates risk reports in all aspects of patient care? Does the practice have a designated staff member to receive and compile PHP risk scoring results?</t>
  </si>
  <si>
    <t>Does the practice use a formalized workflow for referring patients to care management and tracks referrals to ensure patients are using the service?</t>
  </si>
  <si>
    <t>Does the practice include cultural competency training to all staff annually?</t>
  </si>
  <si>
    <t>Does the practice include cultural competency training to all staff annually and incorporates cultural competency in patient communication?</t>
  </si>
  <si>
    <t>Is the practice aware of PHP language line resources?</t>
  </si>
  <si>
    <t>Is the practice ready to use PHP language line resources when requested by provider during an appointment?</t>
  </si>
  <si>
    <t>Does the practice pro-actively includes patient primary language in pre-visit planning to schedule interpreter services during the patient visit?</t>
  </si>
  <si>
    <t xml:space="preserve">Is the PCP prepared to take on referral determination for all referral decisions related to the patient? </t>
  </si>
  <si>
    <t>Does the practice understand which PHP plans require prior authorization for referrals to specialists?</t>
  </si>
  <si>
    <t>Does the practice have a process to track referrals to ensure completion and that the consult note has been received and reviewed by the ordering provider? Is there a policy in place outlining this process?</t>
  </si>
  <si>
    <t>Tier 3 ONLY - Has the practice determined the workflow for monitoring and integrating ADT Data Feeds in transitional care management?</t>
  </si>
  <si>
    <t>Does the practice include cultural competency training to all staff quarterly, incorporates cultural competency in patient communication every day and uses cultural competent language/material when providing written materials to patients?</t>
  </si>
  <si>
    <t>Adults Only -Do you have a process for asking patients about Advance Directives or a Living Will? Do you have resources available for patients in need to help in creating one?</t>
  </si>
  <si>
    <t>Tier Level</t>
  </si>
  <si>
    <t>Does the practice include high-risk reports, HCC scores, Co-Morbidity Diagnosis and/or prevalence of social determinates in care management referral criteria?</t>
  </si>
  <si>
    <t>NCQA CC21A</t>
  </si>
  <si>
    <t>NCQA CC19</t>
  </si>
  <si>
    <t>TC3T3</t>
  </si>
  <si>
    <t>Does the practice offer 24 hour access with an after hour on call phone line that will connect to a clinical representative or provider on-call?</t>
  </si>
  <si>
    <t xml:space="preserve">Does the practice offer 24 hour access with an after hour on call phone line that will connect to a real person and page on-call provider? </t>
  </si>
  <si>
    <t>Does the 24 hour access after hours on-call phone line include access that will connect to a clinical representative within 30 minutes?</t>
  </si>
  <si>
    <t>Does the practice currently offer an after hours phone line with automated recording and the ability to leave a message?</t>
  </si>
  <si>
    <t>Is the practice open normal business hours and provides a phone line for after hours calls?</t>
  </si>
  <si>
    <t>Does the practice have the ability to measure wait time for appointment availability?</t>
  </si>
  <si>
    <t>Does the practice meet PHP/DHB Appointment Access &amp; Availability Standards?</t>
  </si>
  <si>
    <t>Has the practice determined the process for where payments from PHPs will be received for Patient Visits &amp; Services?</t>
  </si>
  <si>
    <t>Has the practice reviewed the process for receiving patient EOBs?</t>
  </si>
  <si>
    <t>Has the office staff been trained on how enrollees are assigned to PCPs, and how to assist enrollees in requesting a change to their PCP?</t>
  </si>
  <si>
    <t>Has the practice contracted with each PHP that the practice wants to be in-network with or are agreements are being reviewed/discussed?</t>
  </si>
  <si>
    <t>Can the practice locate/access quality reports provided by their in-network PHP plans?</t>
  </si>
  <si>
    <t xml:space="preserve">Can the practice locate/access quality reports within their EHR system? </t>
  </si>
  <si>
    <t>Has the practice reviewed each PHP quality standard requirements and know the process for receiving reports?</t>
  </si>
  <si>
    <t>Does the practice set appointment availability goals to PHP/DHB Appointment Access &amp; Availability Standards and is working to meet goals?</t>
  </si>
  <si>
    <t>Does the practice offer improved access through same day appointments and expanded hours or alternative appointment types (telemedicine)?</t>
  </si>
  <si>
    <t>Have office staff been trained on how to verify and document insurance information (eligibility, PHP, PCP, etc.?) before or at patient check-in?</t>
  </si>
  <si>
    <t>Has the practice successfully checked eligibility on Medicaid Managed Care Plan test patients?</t>
  </si>
  <si>
    <t>Does the practice have access to each in-network PHP Provider Manual for review? Do front office staff know which PHPs are in-network with your practice?</t>
  </si>
  <si>
    <t>Test</t>
  </si>
  <si>
    <t>A4T3</t>
  </si>
  <si>
    <t xml:space="preserve">Practice currently offers vaccinations in the office -OR- Practice refers patients to their local health department or another entity for vaccinations and follows-up to ensure that it has been completed. </t>
  </si>
  <si>
    <t>VC2</t>
  </si>
  <si>
    <t>Does the practice currently offer vaccinations in the office -OR- refers patients to their local health department or another entity for vaccinations and follows-up to ensure that it has been completed?</t>
  </si>
  <si>
    <t xml:space="preserve">Does the practice understand how vaccination status has an effect on the Quality Strategy in Medicaid Managed Care? Is the practice prepared to complete work around closing care gaps for patients in need of vaccinations? </t>
  </si>
  <si>
    <t>DOC1</t>
  </si>
  <si>
    <t>DOC2</t>
  </si>
  <si>
    <t>Place Holder Here</t>
  </si>
  <si>
    <t xml:space="preserve">Adults Only -Practice has a process for asking patients about Advance Directives or a Living Will and provides resources to patients on request. </t>
  </si>
  <si>
    <t>Practice or contracted organization is able to perform and document a Comprehensive Assessment as part of a clinician visit, or separately by a team led by a clinician with a minimum credential of RN or LCSW. (attach link to understanding Comp Assess)</t>
  </si>
  <si>
    <t>EP1</t>
  </si>
  <si>
    <t>EP3</t>
  </si>
  <si>
    <t>EP4</t>
  </si>
  <si>
    <t>Does the practice know their current Medicaid attribution or have a report of current Medicaid active patients?</t>
  </si>
  <si>
    <t>Practice currently accepts patients with NC Medicaid and is able to generate reports on current active or attributed Medicaid patients.</t>
  </si>
  <si>
    <t>EP5</t>
  </si>
  <si>
    <t>Does the practice instruct current Medicaid patients on the meaning of a Primary Care Provider? Does the practice work to ensure all current active Medicaid patients have had an appointment/service within the past year?</t>
  </si>
  <si>
    <t>Does the practice have a attributed patient lists from each in-network PHP? Does the practice use those attribution lists to determine new attributed patients, incorrect attributed patients and general additonal workload during the first months of Managed Care?</t>
  </si>
  <si>
    <t>Has the practice reconciled the PHP patient attribution list with the practice's EHR patient panel list. Are the patient panel lists up to date in the EHR? Does the practice have a policy in place to determine process and frequency of reconciling the panel lists?</t>
  </si>
  <si>
    <t>V5</t>
  </si>
  <si>
    <t>V6</t>
  </si>
  <si>
    <t>Is the practice is aware of PHP Value Added Services and will recommend these services to patients in Medicaid Managed Care when clinically necessary?</t>
  </si>
  <si>
    <t>Does the practice understand how the PHP Value Added services have an effect on payments in the Quality Strategy for Medicaid Managed Care. Practice is prepared to utilize or refer patients to these resources with treatment when clinically necessary?</t>
  </si>
  <si>
    <t xml:space="preserve">Practice is able to obtain attributed patient lists from each in-network PHP. Practice has reconciled the list with the practice EHR to determine new attributed patients, incorrect attributed patients and general additonal workload during the first months of Managed Care. Practice has a policy in place to determine the process and frequency of reconciling the panel lists. </t>
  </si>
  <si>
    <t>The practice is connected to NC HealthConnex</t>
  </si>
  <si>
    <t>The clinical team members have access to the NC HealthConnex Portal.</t>
  </si>
  <si>
    <t>Health Information Exchange</t>
  </si>
  <si>
    <t>Transitional Care Management</t>
  </si>
  <si>
    <t>Is the practice is working on establishing a system for regularly receiving information from hospitals about discharges and ED visits so that follow up can consistently occur. Does the practice have a policy in place that outlines the process?</t>
  </si>
  <si>
    <t>Does the practice follow up with patients within a designated time interval after an emergency room visit or hospital discharge? Does the practice implement a workflow to utilize TCM codes?</t>
  </si>
  <si>
    <t>Is the practice consistently following up with patients within a designated time interval after an emergency room visit or hospital discharge. Does the practice consistently utilizes TCM codes?</t>
  </si>
  <si>
    <t>Practice is performs follow up with patients within a designated time interval after an emergency room visit or hospital discharge but is not yet consistently accomplishing this goal. Practice is beginning to implement a workflow to utilize TCM codes</t>
  </si>
  <si>
    <t>Practice is consistently following up with patients within a designated time interval after an emergency room visit or hospital discharge. Practice consistently utilizes TCM codes</t>
  </si>
  <si>
    <t>TCM1</t>
  </si>
  <si>
    <t>TCM2</t>
  </si>
  <si>
    <t>TCM3</t>
  </si>
  <si>
    <t>Index</t>
  </si>
  <si>
    <t>Index_CA</t>
  </si>
  <si>
    <t>C21 Lookup</t>
  </si>
  <si>
    <t>Social Determinants of Health</t>
  </si>
  <si>
    <t>E21 Lookup</t>
  </si>
  <si>
    <t xml:space="preserve">It is important for care team members to have a basic understanding of social determinants of health, or un-met resource needs, and how this area can have a negative impact on a patient's health.  Data on this information including food insecurity, un-met housing issues, exposure to violence and transportation needs will be provided to the care team for patients in Medicaid Managed Care. There will also be resources available to help aide in getting patients the resources that they need. </t>
  </si>
  <si>
    <t>Review "Using Standardized Social Determinants of Health Screening Questions to Identify and Assist Patients with Unmet Health-related Resource Needs in North Carolina"</t>
  </si>
  <si>
    <t>C9T4</t>
  </si>
  <si>
    <t xml:space="preserve">Practice has the ability to measure wait time for appointment availability and sets appointment availability goals to PHP/DHB Appointment Access &amp; Availability Standards and is working to meet goals. </t>
  </si>
  <si>
    <t xml:space="preserve">PHP Provider Manuals include a table outlining Appointment Access Standards. Access Standards for Tier 2 and 3 will be the same as Carolina Access II standards around after-hours availability, panel size, the availability of interpretation services, hours of operation, and the availability of certain preventive and ancillary services that vary by age. </t>
  </si>
  <si>
    <t>Tier 3 ONLY - Has the practice determined the process for where payments from PHPs will be received for (PMPM Care Management Fee)  Care Management Services?</t>
  </si>
  <si>
    <t>Tier 3 ONLY - Has the practice determined the process for where payments from PHPs will be received for Quality Incentives (Performance Incentive Payments)?</t>
  </si>
  <si>
    <t xml:space="preserve">This requirement is the same as Carolina Access II requirements. </t>
  </si>
  <si>
    <t>Review Provider Manuals on Access and Availability Standards.</t>
  </si>
  <si>
    <t>PHP Identification &amp; Onboarding</t>
  </si>
  <si>
    <t>Has the practice determined enrollment criteria for referral or enrollment in care management?</t>
  </si>
  <si>
    <t>PHPs will be responsible for using their plan-specific risk scoring methodologies to identify members of "priority populations" and assign risk scores to all PHP members. PHPs will share risk scoring results and information on priority populations with all practices. Tier 3 AMHs must use the risk score as part of their process to stratify their patient panels and identify patients who would benefit from care management.</t>
  </si>
  <si>
    <t>Does the practice use a CIN, care management organization or has hired a staff member to provide care management services to patients internally in their practice? Are Care Plans sent electronically to primary care provider after each appointment?</t>
  </si>
  <si>
    <t xml:space="preserve">Does the practice have a Care Manager on site with a minimum credential of RN, LCSW or is supervised by a MD to provide services to enrolled patients?  Are Care Plans documented in the practice EHR and reviewed/updated at least annually with the patient and primary care provider? Does the practice have a policy in place that outlines the care management process and requirements? </t>
  </si>
  <si>
    <t xml:space="preserve">During auto-assignment, criteria such as past submitted claims will be used to determine where a patient is assigned. You want to be sure that all of your patients have had at least one claim in the past year at your practice. </t>
  </si>
  <si>
    <t xml:space="preserve">It is important for a practice to understand their current active number of attributed patients. This will assist the practice in estimating future attribution numbers, the workload capacity at go-live and PMPM estimated payments. </t>
  </si>
  <si>
    <t xml:space="preserve">Review Timeline for when auto attribution ends. Sometime after and before the go-live date of July 01, 2021 practices will receive their final attribution list. </t>
  </si>
  <si>
    <t>Consult your PHP contacts for details on contracted panel size, age ranges and accepting new members. Review AMH 101 Presentation, Especially slide 10 for a breakdown of tier levels, services &amp; PMPM rates.</t>
  </si>
  <si>
    <t xml:space="preserve">Review each PHP Provider Manual for information on language line resources. </t>
  </si>
  <si>
    <t>SD5T2</t>
  </si>
  <si>
    <t>Does the clinical team have access to NCCARE360 or engage with patients in connecting them to area community resources?</t>
  </si>
  <si>
    <t>Is the practice connected with NCCARE360 or has knowledge of ways to connect patients to unmet health-related resource needs?</t>
  </si>
  <si>
    <t xml:space="preserve">The Care Needs Screening helps identify enrollees in need of a Comprehensive Assessment for care management. Minimum Care Needs Screening Requirements include chronic or acute conditions (including chronic pain), behavioral health needs, medications, other factors or conditions which the PHP would need to be aware to inform interventions, and unmet health-related resource needs (aka social determinants of health), including housing, food, transportation, and interpersonal safety.
</t>
  </si>
  <si>
    <t xml:space="preserve">https://nccare360.org/ </t>
  </si>
  <si>
    <t xml:space="preserve">https://hiea.nc.gov/providers/about-nc-healthconnex </t>
  </si>
  <si>
    <t xml:space="preserve">https://hiea.nc.gov/services/nc-healthconnex-exchange </t>
  </si>
  <si>
    <t xml:space="preserve">https://hiea.nc.gov/services/ncnotify </t>
  </si>
  <si>
    <t>Is the practice working on establishing a system for regularly receiving information from hospitals about discharges and ED visits so that follow up can consistently occur. Does the practice have a policy in place that outlines the process?</t>
  </si>
  <si>
    <t xml:space="preserve">The PHP Provider Manuals include a table outlining the Appointment availability standards and in some cases wait time. This requirement is the same as Carolina Access II standards around after-hours availability, panel size, the availability of interpretation services, hours of operation, and the availability of certain preventive and ancillary services that vary by age. </t>
  </si>
  <si>
    <t>The practice will need to show wait time for appointments as well as number of days until an appointment is available when requested by the PHP.</t>
  </si>
  <si>
    <t xml:space="preserve">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t>
  </si>
  <si>
    <t>Does the practice have a attributed patient lists from each in-network PHP? Does the practice use those attribution lists to determine new attributed patients, incorrect attributed patients and general additional workload during the first months of Managed Care?</t>
  </si>
  <si>
    <t xml:space="preserve">Reconciling lists will assist your practice in determining workload capacity during the first months of go-live. Note new patients that will need to have an appointment and high risk patients that will be enrolled in care management. </t>
  </si>
  <si>
    <t>Requirements for ADT Data feeds is outlined in the AMH Provider Manual and Attestation questions.</t>
  </si>
  <si>
    <t>PHP Provider Manuals contain details for  Prior Authorization process and what requires a prior authorization.</t>
  </si>
  <si>
    <t xml:space="preserve">See PHP Member Handbooks for a listing of all value added services. </t>
  </si>
  <si>
    <t>PCMH Crosswalk</t>
  </si>
  <si>
    <t>Access-After Hours Communication (A1T2,A2T2,A3T2,A4T3)</t>
  </si>
  <si>
    <t>Front Office - Member Eligibility</t>
  </si>
  <si>
    <t>Notes</t>
  </si>
  <si>
    <t>Step 
ID #</t>
  </si>
  <si>
    <t>Does the practice use CIN or care management organization to provide care management services to patients internally in their practice? 
Are Care Plans sent electronically to primary care provider after each appointment?</t>
  </si>
  <si>
    <t xml:space="preserve">Does the practice have a Care Manager on site to provide services to enrolled patients? 
Are Care Plans documented in the practice EHR and reviewed/updated at least annually with the patient and primary care provider? </t>
  </si>
  <si>
    <t xml:space="preserve">Has the practice determined a process for patient referral to care management services? 
Does the practice include communication workflow between the PCP and the assigned Care Manager as part of the process? </t>
  </si>
  <si>
    <t>Does the practice include high-risk reports, 
HCC scores, Co-Morbidity Diagnosis and/or 
prevalence of social determinates in care management referral criteria?</t>
  </si>
  <si>
    <t>Has the practice completed PHP Orientation 
&amp; Training?</t>
  </si>
  <si>
    <t>Does the practice know their current Medicaid 
attribution or have a report of current Medicaid 
active patients?</t>
  </si>
  <si>
    <t>Are clinical providers informed on the new paid behavioral health services for patients through their 
new PHP?</t>
  </si>
  <si>
    <t xml:space="preserve">Does the practice understand how vaccination status has an effect on the Quality Strategy in Medicaid Managed Care? 
Is the practice prepared to complete work around closing care gaps for patients in need of vaccinations? </t>
  </si>
  <si>
    <t>Practice
or
CIN?</t>
  </si>
  <si>
    <t>Access- Hours of Operation (A5T2,A6T2,A7T2,
A8T3,A9T3)</t>
  </si>
  <si>
    <t>Answer YES/NO      (Must 
Be Yes)</t>
  </si>
  <si>
    <t>Answer YES/NO      (Must
Be Yes)</t>
  </si>
  <si>
    <t xml:space="preserve">For each high-need patient, can your practice assign a care manager who is accountable for active, ongoing care management that goes beyond office-based clinical diagnosis and treatment and who has the minimum credentials of RN or LCSW?
(See supplemental question 6 to provide further information.) </t>
  </si>
  <si>
    <t>Advanced Medical Home Tier 3 
Attestation Requirements</t>
  </si>
  <si>
    <r>
      <rPr>
        <b/>
        <u/>
        <sz val="12"/>
        <rFont val="Calibri"/>
        <family val="2"/>
        <scheme val="minor"/>
      </rPr>
      <t>Risk Stratification</t>
    </r>
    <r>
      <rPr>
        <b/>
        <sz val="12"/>
        <rFont val="Calibri"/>
        <family val="2"/>
        <scheme val="minor"/>
      </rPr>
      <t xml:space="preserve">: Tier 3 AMHs must be able to risk stratify all empaneled patients. </t>
    </r>
  </si>
  <si>
    <r>
      <rPr>
        <b/>
        <u/>
        <sz val="12"/>
        <color rgb="FF000000"/>
        <rFont val="Calibri"/>
        <family val="2"/>
        <scheme val="minor"/>
      </rPr>
      <t>Care Management to High-Need Patients</t>
    </r>
    <r>
      <rPr>
        <b/>
        <sz val="12"/>
        <color rgb="FF000000"/>
        <rFont val="Calibri"/>
        <family val="2"/>
        <scheme val="minor"/>
      </rPr>
      <t xml:space="preserve">: Tier 3 AMHs must provide care management to high-need patients. </t>
    </r>
  </si>
  <si>
    <r>
      <rPr>
        <b/>
        <u/>
        <sz val="12"/>
        <color rgb="FF000000"/>
        <rFont val="Calibri"/>
        <family val="2"/>
        <scheme val="minor"/>
      </rPr>
      <t>Documented Care Plan:</t>
    </r>
    <r>
      <rPr>
        <b/>
        <sz val="12"/>
        <color rgb="FF000000"/>
        <rFont val="Calibri"/>
        <family val="2"/>
        <scheme val="minor"/>
      </rPr>
      <t xml:space="preserve"> For each high-need patient receiving care management, Tier 3 AMHs must use a documented Care Plan. </t>
    </r>
  </si>
  <si>
    <r>
      <rPr>
        <b/>
        <u/>
        <sz val="12"/>
        <color rgb="FF000000"/>
        <rFont val="Calibri"/>
        <family val="2"/>
        <scheme val="minor"/>
      </rPr>
      <t>Transitional Care Management:</t>
    </r>
    <r>
      <rPr>
        <b/>
        <sz val="12"/>
        <color rgb="FF000000"/>
        <rFont val="Calibri"/>
        <family val="2"/>
        <scheme val="minor"/>
      </rPr>
      <t xml:space="preserve"> Tier 3 AMHs must be able to provide short-term, transitional care management along with medication reconciliation to all empaneled patients who have an emergency department (ED) visit or hospital admission/discharge/transfer and who are at risk of readmissions and other poor outcomes. </t>
    </r>
  </si>
  <si>
    <r>
      <rPr>
        <b/>
        <u/>
        <sz val="12"/>
        <color rgb="FF000000"/>
        <rFont val="Calibri"/>
        <family val="2"/>
        <scheme val="minor"/>
      </rPr>
      <t>Claims Data Feeds</t>
    </r>
    <r>
      <rPr>
        <b/>
        <sz val="12"/>
        <color rgb="FF000000"/>
        <rFont val="Calibri"/>
        <family val="2"/>
        <scheme val="minor"/>
      </rPr>
      <t>: Tier 3 AMHs must use electronic data to promote care management.</t>
    </r>
  </si>
  <si>
    <t>CIN will be expecting monthly reports from the PHPs on high-risk patients needing care management services</t>
  </si>
  <si>
    <t>CIN will establish clear referral criteria for CM services</t>
  </si>
  <si>
    <t>CIN will be able to access and include these criteria when considering a patient appropriate for CM services</t>
  </si>
  <si>
    <t xml:space="preserve">CIN will be prepared to identify high risk patients and incorporate high priority lists sent by the PHPs. The CIN will have a designated staff member assigned to each practice for that practice to outreach to with questions, needs, or referrals. The MHP CIN uses referral fax forms, 877#, as well as email in which to accept referrals. </t>
  </si>
  <si>
    <t>CIN is prepared to receive, compile, and administer appropriate CM outreach based on PHP risk scoring results.</t>
  </si>
  <si>
    <t>CIN Comments</t>
  </si>
  <si>
    <t>CIN will connect with each practice within the network to provide them with the contact information for their assigned RN Care manager. The practice can expect updates from RN CM upon completion of the Care Plan and throughout care in order to best collaborate and ensure the PCP is included as a member of the care team.</t>
  </si>
  <si>
    <t xml:space="preserve">CIN will provide practice with referral criteria for patients and collaborate with the practices in order to specify communication and workflow processes. </t>
  </si>
  <si>
    <t xml:space="preserve">Practices will be able to refer patients to the CIN through EMR, phone, fax, or email. They will be able to access Athena (CM charting tool) in order to monitor work done with patients and they will also get regular communication from assigned CM updating provider regarding outreach, interventions, and Care Plan. </t>
  </si>
  <si>
    <t>CIN provides cultural competency training to all staff and incorporates these principles in treatment and communication with patients.</t>
  </si>
  <si>
    <t>CIN provides cultural competency training to all staff and incorporates these principles in treatment and communication with patients and uses cultural competent language/material when providing written materials to patients.</t>
  </si>
  <si>
    <t>The CIN will receive an attribution list from the PHPs for the network and the practices. The CIN will pass this information onto the practices and the practices will be responsible for reconciling this list with current patients.</t>
  </si>
  <si>
    <t>The practice will be responsible for managing accepting new Medicaid patients into the practice.</t>
  </si>
  <si>
    <t xml:space="preserve">The CIN will assist the practice in outreaching to high risk patients who have not seen their PCP within the prior year. One of the goals of care management will be to educate and support patients with understanding the importance of the PCP connection. </t>
  </si>
  <si>
    <t xml:space="preserve">The CIN will assist the practice with receiving the attribution lists from each PHP, but it will be up to each practice to reconcile this list to determine newly attributed and incorrectly attributed patients. </t>
  </si>
  <si>
    <t xml:space="preserve">The practices will be responsible to reconcile the attributed patient list with their EHR. </t>
  </si>
  <si>
    <t>The practice will be responsible for tracking referrals and f/u to specialists.</t>
  </si>
  <si>
    <t xml:space="preserve">The care management team has access and will be using NCCare360 to link patinets with community resources </t>
  </si>
  <si>
    <t>The CIN will receive Care Needs Screening reports from the PHPs and use this information when creating a patient centered Care Plan with the patient. This information will be provided to the practice in order to store in their EMR.</t>
  </si>
  <si>
    <t>It will be the responsibility of each practice to connect to NC HealthConnex.</t>
  </si>
  <si>
    <t>The CIN team should have access to the HIE through Cerner.</t>
  </si>
  <si>
    <t xml:space="preserve">Will be left to each practice to enroll. </t>
  </si>
  <si>
    <t>The CIN will be responsible for receiving and following up on ADT information from health systems in the region.</t>
  </si>
  <si>
    <t xml:space="preserve">The CIN currently has a system to receive and follow up on ADT information and has a policy in place that outlines this process. </t>
  </si>
  <si>
    <t>The CIN has policies and procedures in place that designate appropriate follow up time give a patient's risk and presentation to the ED or discharge from the hospital. The CIN will be performing the post discharge follow up calls and can provide the practices access to obtain this information needed in order to utilize TCM codes, if they so desire.</t>
  </si>
  <si>
    <t xml:space="preserve">The CIN will provide education to the network providers regarding new paid BH services, but it will be the responsibility of the practice to read and appropriately utilize these services. The CM team will also be made aware of these services and advocate for any needed BH services that they are eligible to recieve. </t>
  </si>
  <si>
    <t xml:space="preserve">The CIN will provide education to the network providers on additional paid services for patients through the various PHPs, but it will be the responsibility of the practice to read and appropriately utilize these services. The CM team will also be made aware of these services and advocate for any needed services that they are eligible to recieve. </t>
  </si>
  <si>
    <t>The care management team will be aware and have organized all of the value added services by each PHP in order to best support the patient with their various needs across all PHPs.The CIN will also have this information available to practices in order to access this information as needed.</t>
  </si>
  <si>
    <t>The practices will be responsible to understand how the how the Value Added services have an effect on payments in the Quality Strategy. The CIN will provide education and guidance on this, but the practices will ultimately be responsible to understand and implement resources as appropriate.</t>
  </si>
  <si>
    <t>The practice will be responsible for offering vaccinations or referring to the HD as needed and ensuring follow-ups have been completed.</t>
  </si>
  <si>
    <t>The care management team has access and has been trained on NCCare360. The CIN will provide practices with support to screen for SDOH and implement NC Care 360</t>
  </si>
  <si>
    <t>Has the practice contracted with each PHP that the practice wants to be in-network with or are agreements being reviewed/discussed?</t>
  </si>
  <si>
    <t>CIN will be providing CM services. Care Plans will be sent to the practice w/in 30d of completion of initial assessment and as needed going forward with updates. Provider practices will have access to Athena to aquire full outreach interventions and Care Plan as needed.</t>
  </si>
  <si>
    <t>Per AMH requirements - CIN will ensure an RN and LCSW are assigned to practices in order to provide services to identified patients. On site assignment will be decided based on attributed population size and needs. Care Plans will be documented in the Athena Population Helath and shared with practices to upload into EMR w/in 30d of completion of initial comprehensive assessment and annually during enrollment in CM services. The CIN has policies in place that outline the care management process and requirements.</t>
  </si>
  <si>
    <t xml:space="preserve">CIN will provide care management staff annual cultural competency training.                                                                                                - Will practice need to provide Cultural Competency training for all staff. Training verification will be an annual practice responsibility as a part of CIN quarterly reporting. </t>
  </si>
  <si>
    <t xml:space="preserve">Under the Access and Availability Standards, a practice must be able to see a patient with urgent needs within 24 hours. Having same day open appointments or an alternative appointment type such as telemedicine can help to meet this requirement. </t>
  </si>
  <si>
    <t>Has the practice developed and EFT relationship for payments?</t>
  </si>
  <si>
    <t>Please see link above</t>
  </si>
  <si>
    <t>The practice needs to ensure that timely contract seperation from the CIN has occurred. While ensuring that contract transition has occurred by contracting prior to end date of CIN contracts with all desired PHPs.</t>
  </si>
  <si>
    <t>Each PHP provider manual is located on the PHP portal.</t>
  </si>
  <si>
    <t>AMH Provider Manual Section V outlines specific guidance and workflow process . Section IV outlines Quality measures.Link to Data Strategy NC document.</t>
  </si>
  <si>
    <t>It is critically important that practice of continuity of contracting so that care is not interrupted. Link to section VII of AMH manual.</t>
  </si>
  <si>
    <t xml:space="preserve">Contact EHR vendor </t>
  </si>
  <si>
    <t>Practice needs to ensure that EHR vendor is connected to pertinent PHPs.</t>
  </si>
  <si>
    <t>Review with EHR vendor</t>
  </si>
  <si>
    <t>Tier 3 ONLY - Has the practice determined who is going to receive the reports for quality and/or care gaps provided by the PHP?</t>
  </si>
  <si>
    <t>Tier 2/3</t>
  </si>
  <si>
    <t>Practice needs to ensure NC Tracks is updated with all PHPs.</t>
  </si>
  <si>
    <t>Check with EHR vendor.</t>
  </si>
  <si>
    <t>The practice will need to ensure staff has portal log in to access trainings and webinars with each PHP.</t>
  </si>
  <si>
    <t>Does the practice have all appropriate staff log ins for NC tracks (establish NCID first)  and PHP portals?  Has training been  provided? Has the practice optimized their EHR for use of integrated elgibility?</t>
  </si>
  <si>
    <t xml:space="preserve">Please utilize NC Tracks training and PHP portals. Contact EHR vendor to ensure integrated functions are optimized and working. Best Practice is to check eligibility (EHR/NCTracks) starting 2 days prior to the visit AND at check in. </t>
  </si>
  <si>
    <t>The practice needs to communicate to staff and patients the PHPs with whom they have contracts . Sinage, patient portal and website communication recommended.</t>
  </si>
  <si>
    <t>Ensure staff training with NC Medicaid Enrollment Broker  and PHPs portal for training and webinars on patient insurance cards.</t>
  </si>
  <si>
    <t>The practice needs to ensure that all staff has the appropriate training via the PHP portals around assignment and PHP change forms if needed. In addition have ready all ways to contact the NC Mediciad Enrollment Broker for support.</t>
  </si>
  <si>
    <t xml:space="preserve">The practice will need to ensure all staff is aware of all contracted PHPs. In addition, to having a log in for each PHP portal. </t>
  </si>
  <si>
    <t xml:space="preserve">The practice will need to determine how data is received/exchanged by each PHP. Testing ( PHP timelines) , transmission and aggreagation is a practice responsibility. </t>
  </si>
  <si>
    <t>Are NC Medicaid quality measures available in EHR? May have to use customized Quality reporting.</t>
  </si>
  <si>
    <t xml:space="preserve">The practice will receive quality and cost reports from the PHPs regarding practice performance. Will the practice manage the data themselves or contract with an outside data entity for tranmission and aggreagation? Practice needs to identify the members of the Quality Improvment team for review. </t>
  </si>
  <si>
    <t xml:space="preserve">The practice will receive reports for quality and care gaps from the PHPs. Practice needs develop a Quality Improvement team to review, improve and implement changes for quaitly and care gaps. </t>
  </si>
  <si>
    <t xml:space="preserve">Quality Standards for Tier 3 are located in the PHP Provider Manuals. They are the same as the Carolina Access II standards around after-hours availability, panel size, the availability of interpretation services, hours of operation, and the availability of certain preventive and ancillary services that vary by age. 
</t>
  </si>
  <si>
    <t xml:space="preserve">The practice will be responsible for reviewing and have a process in place to comply with Tier 3 Standards. </t>
  </si>
  <si>
    <t xml:space="preserve">Has the practice reviewed the Updated March 15, 2023 guidance on Care Management component prior to contracting? Has the practice coordinated with the PHPs to establish EFT relationship? Based on contract is there a schedule of monthly payments with attribtuion for reconciliation?  </t>
  </si>
  <si>
    <t>Medicaid Beneficiary Enrollment Website: https://ncmedicaidplans.gov/en</t>
  </si>
  <si>
    <t>Health Plans must pay additional per-member-per month
(PMPM) fees to AMH Tier 3 practices to
reflect the care management function. AMH Provider Manual Nov/22 release, Page 3:  AMH Provider Manual 12/22 Update:  https://medicaid.ncdhhs.gov/advanced-medical-home-provider-manual</t>
  </si>
  <si>
    <r>
      <t xml:space="preserve">Tier 3 ONLY - Has the practice determined the process for where payments from PHPs will be received for </t>
    </r>
    <r>
      <rPr>
        <sz val="10"/>
        <color rgb="FFFF0000"/>
        <rFont val="Arial"/>
        <family val="2"/>
      </rPr>
      <t>(PMPM Care Management Fee)</t>
    </r>
    <r>
      <rPr>
        <sz val="10"/>
        <color rgb="FF000000"/>
        <rFont val="Arial"/>
        <family val="2"/>
      </rPr>
      <t xml:space="preserve">  Care Management Services?</t>
    </r>
  </si>
  <si>
    <r>
      <t xml:space="preserve">Tier 3 ONLY - Has the practice determined the process for where payments from PHPs will be received for Quality Incentives </t>
    </r>
    <r>
      <rPr>
        <sz val="10"/>
        <color rgb="FFFF0000"/>
        <rFont val="Arial"/>
        <family val="2"/>
      </rPr>
      <t>(Performance Incentive Payments)</t>
    </r>
    <r>
      <rPr>
        <sz val="10"/>
        <color rgb="FF000000"/>
        <rFont val="Arial"/>
        <family val="2"/>
      </rPr>
      <t>?</t>
    </r>
  </si>
  <si>
    <t>PHPs must be able to
share encounter data they have available on a timely basis (monthly) with AMH Tier 3 practices
subject to applicable data security and privacy requirements. Will need interface built or portal for information exchange.</t>
  </si>
  <si>
    <t>AMH Tier 3 will need to establish clear referral criteria for care management services according to PHP risk stratification requirements - Behavioral health conditions, High cost/high utilization, Poorly controlled or complex conditions, Social determinants of health - Direct identification of patients who might need care management such as, referrals made from health plans, practice staff, patient, family members, or caregivers. Establishing a process by which your own staff, patients, or family members can anonymously identify patients that are in need of additional care management.</t>
  </si>
  <si>
    <t>The practice demonstrates that it can identify patients who are at high risk, or likely to be at high risk, and prioritize their care management to prevent poor outcomes. Practice identifies and directs resources appropriately based on need. Behavioral health conditions, High cost/high utilization, Poorly controlled or complex conditions, Social determinants of health</t>
  </si>
  <si>
    <t>PHPs will share risk scoring results and information on priority populations practices. Tier 3 AMHs must use the risk score as part of their process to stratify their patient panels and identify patients who would benefit from care management.</t>
  </si>
  <si>
    <t>Practices will need to assign a care manager to receive, compile and administer CM outreach based on the PHP risk scoring results.</t>
  </si>
  <si>
    <t>The practice will develop a workflow between PCP and care manager (RN or LCSW)</t>
  </si>
  <si>
    <t>Patient referral process from PCP to care manager</t>
  </si>
  <si>
    <t>The practice needs a tracking tool to monitor care managed patients to ensure CM services are being used</t>
  </si>
  <si>
    <t>Practice must have or has hired staff member/s RN/LCSW to provide care management services to patients internally in their practice.  Care plans must be documented within the patients chart.</t>
  </si>
  <si>
    <t>Practice must have a Care Manager on site with a minimum credential of RN, LCSW or is supervised by a MD to provide services to enrolled patients.   Care Plans must documented in the practice EHR and reviewed/updated at least annually with the patient and primary care provider.  Care plan management policy must be developed.</t>
  </si>
  <si>
    <r>
      <t xml:space="preserve">Does the practice include cultural competency training to </t>
    </r>
    <r>
      <rPr>
        <b/>
        <sz val="10"/>
        <color theme="1"/>
        <rFont val="Arial"/>
        <family val="2"/>
      </rPr>
      <t>all staff</t>
    </r>
    <r>
      <rPr>
        <sz val="10"/>
        <color theme="1"/>
        <rFont val="Arial"/>
        <family val="2"/>
      </rPr>
      <t xml:space="preserve"> annually?</t>
    </r>
  </si>
  <si>
    <t xml:space="preserve">Review PHP Provider Manuals for more information on cultural competency training requirements. Cultural Competency is defined as "the ability to understand, appreciate and interact effectively with people of different cultures and/or beliefs to ensure the needs of the individuals are met. The ability to interact effectively with people of different cultures, helps to ensure the needs of all community members are addressed. It also refers to such characteristics as age, gender, sexual orientation, disability, religion, income level, education, geographical location, or profession. Cultural competency means to be respectful and responsive to the health beliefs and practices and cultural and linguistic needs of diverse populations groups." </t>
  </si>
  <si>
    <t>Review written material from the practice to ensure cultural competency is being met for requirement.</t>
  </si>
  <si>
    <r>
      <t xml:space="preserve">Does the practice include cultural competency training to </t>
    </r>
    <r>
      <rPr>
        <b/>
        <sz val="10"/>
        <color theme="1"/>
        <rFont val="Arial"/>
        <family val="2"/>
      </rPr>
      <t xml:space="preserve">all staff </t>
    </r>
    <r>
      <rPr>
        <sz val="10"/>
        <color theme="1"/>
        <rFont val="Arial"/>
        <family val="2"/>
      </rPr>
      <t>and incorporates cultural competency in patient communication?</t>
    </r>
  </si>
  <si>
    <r>
      <t xml:space="preserve">Does the practice include cultural competency training to </t>
    </r>
    <r>
      <rPr>
        <b/>
        <sz val="10"/>
        <color theme="1"/>
        <rFont val="Arial"/>
        <family val="2"/>
      </rPr>
      <t>all staff</t>
    </r>
    <r>
      <rPr>
        <sz val="10"/>
        <color theme="1"/>
        <rFont val="Arial"/>
        <family val="2"/>
      </rPr>
      <t xml:space="preserve"> regularly, incorporates cultural competency in patient communication every day and uses cultural competent language/material when providing written materials to patients?</t>
    </r>
  </si>
  <si>
    <t>NCDHHS provides documents that you can use to communicate with the patient for Advance Directives and Living Wills at https://medicaid.ncdhhs.gov/documents/files/advanceddirectcondensed/open. Patients can access additional information from the PHP Member Handbook.</t>
  </si>
  <si>
    <t>https://medicaid.ncdhhs.gov/documents/files/advanceddirectcondensed/open</t>
  </si>
  <si>
    <t>Review AMH Provider Manual for more information on Comprehensive Assessment requirements by qualified staff.</t>
  </si>
  <si>
    <t>https://medicaid.ncdhhs.gov/advanced-medical-home-provider-manual https://medicaid.ncdhhs.gov/presentation-tcm-105-delivery-tailored-care-management-oct-29-2021/download?attachment</t>
  </si>
  <si>
    <t>Consider making a table for each contact number. If the PHP is not being used, the practice should have an internal resource to assist with languages.</t>
  </si>
  <si>
    <t>This will allow the practice to be aware of any new issues or concerns from the patient in advance of the viist. Interpreter service will ensure effective pre-visit planning and preparedness for the upcoming visit.</t>
  </si>
  <si>
    <t>Medicaid Managed Care requires patients be seen by their PCP for a referral to a specialist. Many private managed-care plans also require patients to be seen by PCP for a specialty referral. For Medicaid patients, pre-consultation with specialist can be conducted via phone and in some situations and locales, via telemedicine or web-based interface.</t>
  </si>
  <si>
    <t>https://medicaid.ncdhhs.gov/advanced-medical-home-provider-manual</t>
  </si>
  <si>
    <t>The practice coordinator has access to the Find a Doctor on the DHHS site to confirm in-network referrals.</t>
  </si>
  <si>
    <t>The AMH T3 must have a process in place to ensure that the referral you made was completed. You should either receive a referral note or notification that the patient did not show or canceled. Many clinics periodically review open referrals and track down what happened, calling the specialist if needed. This step also involves confirming that
the referring clinician acknowledges the specialist’s recommendations and that the patient attended the specialist appointment. Then closing the referral to include the referral letter with provider recommendations. A clinical workflow should be in place for this process.</t>
  </si>
  <si>
    <t>See PHP Member Handbooks.</t>
  </si>
  <si>
    <t xml:space="preserve">The CIN may be able to provide this information to the practices, but the practice will need to ensure that all staff in office are trained to locate and utilize appropriate resources. </t>
  </si>
  <si>
    <t>The CIN may provide practices information if there are patients that are known to need interpreter services when scheduling appointments for that patient. The practice will be responsible to set up appropriate interpreter services as needed to best support patients during their visits with providers.</t>
  </si>
  <si>
    <t xml:space="preserve">The CIN may support the practices with compiling information regarding variations in PHP prior authorization processes to specialists. </t>
  </si>
  <si>
    <t>https://ncmedicaidplans.gov/en/enroll/online</t>
  </si>
  <si>
    <t>Defined: Management of beneficiary needs during transitions of care and care transitions (e.g., from hospital to home).As a AMH T3, the practice should be connected to NCHIE and utilizing NC Notify to get transmission on hopsital discharges on patients attached to their attribution list. A clinical workflow should be in place for this process to include close the gap with a patinet survey of status and follow up scheduled.</t>
  </si>
  <si>
    <t>NCHIEA/NC Notify: https://hiea.nc.gov/services/ncnotify</t>
  </si>
  <si>
    <t>Care management teams can support these patients by facilitating clinical handoffs, conducting medication reconciliation and ensuring they receive appropriate follow-up care.A patient may decline to engage in care management, but the practice should still assign a care manager and review utilization data in order to inform interactions between the patient and his/her clinician during the transition period. There is a TCM payment for this care of $20 PMPM.</t>
  </si>
  <si>
    <t>https://medicaid.ncdhhs.gov/advanced-medical-home-provider-manual/download?attachment</t>
  </si>
  <si>
    <t>The practice must have a process for determining a clinically appropriate follow-up interval for each patient that is specific enough – with regard to the interval within which follow-up should occur and the documentation that follow-up took place – to enable an external observer to easily determine whether the process is being followed. There is a TCM oaymnet for this care of $20 PMPM.</t>
  </si>
  <si>
    <t>https://medicaid.ncdhhs.gov/care-management</t>
  </si>
  <si>
    <t>AMH T3 practices should review children age appropraite vaccination and schedule WCC  to complete and  capture completion to close care gaps.</t>
  </si>
  <si>
    <t>QI Strategy defines that AMHs provide comprehensive primary and preventive care services to managed care members, including patient-centered access, team-based care, population health management, care coordination across medical and social settings, and care management for high-risk populations and close care gaps.</t>
  </si>
  <si>
    <t>Quality Standards for Tier 3 are located in the PHP Provider Manuals. They are the same as the Carolina Access II standards around after-hours availability, panel size, the availability of interpretation services, hours of operation, etc.  Practice should review with pertinent staff (QI team) the NC Medicaid Quality Strategy.</t>
  </si>
  <si>
    <t>https://medicaid.ncdhhs.gov/quality-management-and-improvement</t>
  </si>
  <si>
    <t>https://medicaid.ncdhhs.gov/requirements-sharing-encounters-and-historical-claims-data-support-amhs/download?attachment; &lt;insert NC AHEC's AMH Tier 3 IT tool&gt;</t>
  </si>
  <si>
    <t>ADT/HL7 messages can be received via the NC HIEA.  They can be received incrementally via an SFTP connection or in near real time if you have a secure HL7 server over HTTPS.</t>
  </si>
  <si>
    <r>
      <rPr>
        <u/>
        <sz val="11"/>
        <rFont val="Arial"/>
        <family val="2"/>
      </rPr>
      <t>NC DHHS Data Strategy:</t>
    </r>
    <r>
      <rPr>
        <u/>
        <sz val="11"/>
        <color rgb="FF0D99D6"/>
        <rFont val="Arial"/>
        <family val="2"/>
      </rPr>
      <t xml:space="preserve">  </t>
    </r>
    <r>
      <rPr>
        <u/>
        <sz val="11"/>
        <color rgb="FFFF0000"/>
        <rFont val="Arial"/>
        <family val="2"/>
      </rPr>
      <t>https://medicaid.ncdhhs.gov/data-strategy-support-advanced-medical-home-program-north-carolina-policy-paper/download?attachment</t>
    </r>
  </si>
  <si>
    <r>
      <rPr>
        <u/>
        <sz val="11"/>
        <rFont val="Arial"/>
        <family val="2"/>
      </rPr>
      <t xml:space="preserve">NC DHHS Data Strategy: </t>
    </r>
    <r>
      <rPr>
        <u/>
        <sz val="11"/>
        <color rgb="FF0D99D6"/>
        <rFont val="Arial"/>
        <family val="2"/>
      </rPr>
      <t xml:space="preserve"> </t>
    </r>
    <r>
      <rPr>
        <u/>
        <sz val="11"/>
        <color rgb="FFFF0000"/>
        <rFont val="Arial"/>
        <family val="2"/>
      </rPr>
      <t>https://medicaid.ncdhhs.gov/data-strategy-support-advanced-medical-home-program-north-carolina-policy-paper/download?attachment</t>
    </r>
  </si>
  <si>
    <r>
      <t>Schedule</t>
    </r>
    <r>
      <rPr>
        <b/>
        <sz val="10"/>
        <color theme="1"/>
        <rFont val="Arial"/>
        <family val="2"/>
      </rPr>
      <t xml:space="preserve"> all staff </t>
    </r>
    <r>
      <rPr>
        <sz val="10"/>
        <color theme="1"/>
        <rFont val="Arial"/>
        <family val="2"/>
      </rPr>
      <t>training on how to address cultural competency in communication with patients. This should be added to your annual staff training ie,HIPAA and OSHA</t>
    </r>
  </si>
  <si>
    <t xml:space="preserve">Acknowledgement: The TST was developed for NC Medicaid by NC AHEC and may be copied without permission in its entirety. </t>
  </si>
  <si>
    <t>Tool Instructions</t>
  </si>
  <si>
    <t xml:space="preserve">PRACTICE NAME: </t>
  </si>
  <si>
    <t>ACME Happy Practice</t>
  </si>
  <si>
    <r>
      <rPr>
        <b/>
        <sz val="11"/>
        <rFont val="Calibri"/>
        <family val="2"/>
        <scheme val="minor"/>
      </rPr>
      <t>Step 1</t>
    </r>
    <r>
      <rPr>
        <sz val="11"/>
        <rFont val="Calibri"/>
        <family val="2"/>
        <scheme val="minor"/>
      </rPr>
      <t xml:space="preserve">: Download and save this file with a new name of your choice. Be sure to remember where you saved the file i.e. on your desktop, in a folder, under My Documents.       
</t>
    </r>
    <r>
      <rPr>
        <b/>
        <sz val="11"/>
        <rFont val="Calibri"/>
        <family val="2"/>
        <scheme val="minor"/>
      </rPr>
      <t>Step 2</t>
    </r>
    <r>
      <rPr>
        <sz val="11"/>
        <rFont val="Calibri"/>
        <family val="2"/>
        <scheme val="minor"/>
      </rPr>
      <t xml:space="preserve">: Complete practice specific information on Cover Letter worksheet. Include your current number of active Medicaid patients and all PHP Plans your practice plans to contract.
</t>
    </r>
    <r>
      <rPr>
        <b/>
        <sz val="11"/>
        <rFont val="Calibri"/>
        <family val="2"/>
        <scheme val="minor"/>
      </rPr>
      <t>Step 3</t>
    </r>
    <r>
      <rPr>
        <sz val="11"/>
        <rFont val="Calibri"/>
        <family val="2"/>
        <scheme val="minor"/>
      </rPr>
      <t xml:space="preserve">: Review Timeline for a quick reference to milestone dates during the launch of Medicaid Managed Care.  
</t>
    </r>
    <r>
      <rPr>
        <b/>
        <sz val="11"/>
        <rFont val="Calibri"/>
        <family val="2"/>
        <scheme val="minor"/>
      </rPr>
      <t>Step 4</t>
    </r>
    <r>
      <rPr>
        <sz val="11"/>
        <rFont val="Calibri"/>
        <family val="2"/>
        <scheme val="minor"/>
      </rPr>
      <t xml:space="preserve">: Determine your method for completing this tool. A printable version of the gap analysis is available under Printable Gap. To complete the tool electronically and take advantage of the features to auto populating the TST Tool Dashboard, continue to Front Admin Gap.      
</t>
    </r>
    <r>
      <rPr>
        <b/>
        <sz val="11"/>
        <rFont val="Calibri"/>
        <family val="2"/>
        <scheme val="minor"/>
      </rPr>
      <t>Step 5</t>
    </r>
    <r>
      <rPr>
        <sz val="11"/>
        <rFont val="Calibri"/>
        <family val="2"/>
        <scheme val="minor"/>
      </rPr>
      <t xml:space="preserve">: Gather a team from your practice to work with you on this tool. The number of people on the team is your preference. Be sure to include staff that have an understanding of your practice processes for patient scheduling, building a new insurance, EHR documentation, management and clinical flow.      
</t>
    </r>
    <r>
      <rPr>
        <b/>
        <sz val="11"/>
        <rFont val="Calibri"/>
        <family val="2"/>
        <scheme val="minor"/>
      </rPr>
      <t>Step 6</t>
    </r>
    <r>
      <rPr>
        <sz val="11"/>
        <rFont val="Calibri"/>
        <family val="2"/>
        <scheme val="minor"/>
      </rPr>
      <t xml:space="preserve">: Complete the questions in the Gap tool(s) for the columns: F- Practice or CIN?,  G-Status, L- Actions Required and 
M- Due Date. 
</t>
    </r>
    <r>
      <rPr>
        <b/>
        <sz val="11"/>
        <rFont val="Calibri"/>
        <family val="2"/>
        <scheme val="minor"/>
      </rPr>
      <t>Step 7</t>
    </r>
    <r>
      <rPr>
        <sz val="11"/>
        <rFont val="Calibri"/>
        <family val="2"/>
        <scheme val="minor"/>
      </rPr>
      <t xml:space="preserve">: Review Attestation section to confirm requirements for AMH Tier 3. Review TST Tool Dashboard to view your current readiness status.   
This tool will continue to update as you move from Needed to In Progress to Ready on the Gaps. The first step must be satisfied in order to pass to the next.      
</t>
    </r>
    <r>
      <rPr>
        <b/>
        <sz val="11"/>
        <rFont val="Calibri"/>
        <family val="2"/>
        <scheme val="minor"/>
      </rPr>
      <t>Step 8</t>
    </r>
    <r>
      <rPr>
        <sz val="11"/>
        <rFont val="Calibri"/>
        <family val="2"/>
        <scheme val="minor"/>
      </rPr>
      <t xml:space="preserve">: Assess actions required and review your status on a regular basis. A Project Plan section is available for you to develop your own timeline on accomplishing your readiness.     </t>
    </r>
  </si>
  <si>
    <t xml:space="preserve">ADDRESS: </t>
  </si>
  <si>
    <t xml:space="preserve">CONTACT NAME: </t>
  </si>
  <si>
    <t>EMAIL:</t>
  </si>
  <si>
    <t>MEDICAID (MCT) #:</t>
  </si>
  <si>
    <t xml:space="preserve"># OF MEDICAID PATIENTS: </t>
  </si>
  <si>
    <t xml:space="preserve">AMH TIER: </t>
  </si>
  <si>
    <t>CIN:</t>
  </si>
  <si>
    <t xml:space="preserve">PHP CONTRACTED 1: </t>
  </si>
  <si>
    <t xml:space="preserve">PHP CONTRACTED 2: </t>
  </si>
  <si>
    <t xml:space="preserve">PHP CONTRACTED 3: </t>
  </si>
  <si>
    <t xml:space="preserve">PHP CONTRACTED 4: </t>
  </si>
  <si>
    <t xml:space="preserve">PHP CONTRACTED 5: </t>
  </si>
  <si>
    <t>Important Webpages &amp; Resource Quick Links</t>
  </si>
  <si>
    <t>NC Medicaid Transformation Main Site</t>
  </si>
  <si>
    <t>NC Medicaid MCT Training</t>
  </si>
  <si>
    <t>NC Medicaid Quality Strategy Page</t>
  </si>
  <si>
    <t xml:space="preserve">https://medicaid.ncdhhs.gov/transformation </t>
  </si>
  <si>
    <t xml:space="preserve">https://medicaid.ncdhhs.gov/providers/provider-playbook-medicaid-managed-care/provider-playbook-training-courses </t>
  </si>
  <si>
    <t>NC Medicaid Transformation Provider Playbook</t>
  </si>
  <si>
    <t>Health Plan Contacts &amp; Resources Page</t>
  </si>
  <si>
    <t xml:space="preserve">https://medicaid.ncdhhs.gov/providers/provider-playbook-medicaid-managed-care </t>
  </si>
  <si>
    <t xml:space="preserve">https://medicaid.ncdhhs.gov/transformation/health-plans/health-plan-contacts-and-resources </t>
  </si>
  <si>
    <t>NC Medicaid AMH Training Page</t>
  </si>
  <si>
    <t>Plan Enrollment Site</t>
  </si>
  <si>
    <t>NC Medicaid CCNC/CA Provider Agreement</t>
  </si>
  <si>
    <t xml:space="preserve">https://ncmedicaidplans.gov/ </t>
  </si>
  <si>
    <t>https://www.nctracks.nc.gov/content/public/providers/provider-enrollment/terms-and-conditions/ccncca-participation.html</t>
  </si>
  <si>
    <t>Revised and Restated Request for Proposal #: 30-190029-DHB - Prepaid Health Plan Services</t>
  </si>
  <si>
    <t>https://files.nc.gov/ncdma/Contract--30-190029-DHB-Prepaid-Health-Plan-Services.pdf</t>
  </si>
  <si>
    <t>NC Medicaid AMH Provider Manual 2.4.3</t>
  </si>
  <si>
    <t>https://medicaid.ncdhhs.gov/advanced-medical-home-provider-manual/open</t>
  </si>
  <si>
    <t>https://medicaid.ncdhhs.gov/advanced-medical-home-training</t>
  </si>
  <si>
    <t>https://medicaid.ncdhhs.gov/nc-medicaid-2023-quality-strategy/download?attachment</t>
  </si>
  <si>
    <t>Each month, the practice should check the list of Medicaid patients they are responsible for from the PHP and/or NC Tracks. It's essential for the practice to know how many patients they currently have. This helps them predict how many patients they'll have in the future, plan for their workload, and estimate their PMPM.</t>
  </si>
  <si>
    <t>Practices are required to welcome new Medicaid patients. To get a better understanding or confirmation about how many patients they can accept, the age groups they serve, and the process of accepting new patients, practices should talk to their PHP contacts. Practices should also review the AMH 101 presentation, especially slide 10, as it provides details about the various levels of care, services available, and the PMPM. https://files.nc.gov/ncdma/documents/Medicaid/Provider/AMH%20E%2BE%20-%20101%20Presentation%20-%202018%2008%2021%20-%20Final.pdf</t>
  </si>
  <si>
    <t>Practices should educate current Medicaid patients about the role of a Primary Care Provider (PCP). They must ensure that all Medicaid patients have had at least one medical claim in the past year. It is important for practices to reach out to patients who are considered high risk and have not seen a PCP in the last year. Care management's objective will include educating and supporting patients in recognizing the significance of having a connection with a PCP.</t>
  </si>
  <si>
    <t>Practices need to make sure they get lists of attributed patients from each PHP they are associated with. They should use these lists to identify new attributed patients, correct any wrong attributions, and understand the additional workload for care management.</t>
  </si>
  <si>
    <t>Practices are responsible for comparing the patient attribution list from the PHP with their own patient panel list in the EHR system. They should establish a policy to determine how and how often this reconciliation of the panel lists should be done.</t>
  </si>
  <si>
    <t>It is required that practice's care management teams need training on understanding Social Determinants of Health in the context of Medicaid Managed Care. This training will cover how to assess patients' needs, identify available resources, and help them access the appropriate and necessary support.</t>
  </si>
  <si>
    <t>It is required that practices connect with NC Care 360 and has knowledge of ways to connect patients to unmet health-related resource needs. The care management team should have access to NCCare360 and have received training on how to use it effectively.</t>
  </si>
  <si>
    <t>The care management team can access and will utilize NCCare360 to connect patients with community resources.</t>
  </si>
  <si>
    <t xml:space="preserve">The CIN care management team is thoroughly trained on SDOHs, how they relate to Medicaid Managed care - including how to assess for needs, current resources, and get connected to appropriate and needed resources. </t>
  </si>
  <si>
    <t>The practice will receive Care Needs Screening reports from the PHPs and use this information to develop a patient-centered Care Plan in collaboration with the patient. The Care Needs Screening helps identify patients who require a Comprehensive Assessment for care management. The minimum requirements for Care Needs Screening include identifying chronic or acute conditions (including chronic pain), behavioral health needs, medications, and other factors or conditions that the PHP should be aware of to inform interventions. It also includes identifying unmet health-related resource needs, such as housing, food, transportation, and interpersonal safety (social determinants of health). This must be documented within the EHR and communicated to providers.</t>
  </si>
  <si>
    <t>Practices are required to be connected to NC HealthConnex.</t>
  </si>
  <si>
    <t>Care Management Teams should have access to HIE.</t>
  </si>
  <si>
    <t>Practices are required to be enrolled in NC Notify and can access through NC HealthConnex.</t>
  </si>
  <si>
    <t>Practices need to establish a workflow for monitoring and integrating ADT Data Feeds for transitional care management.</t>
  </si>
  <si>
    <t>Clinical providers need to be informed about the newly introduced paid behavioral health services available to patients through their new PHP. Practices should consult the PHP Provider Manuals, which include a comprehensive list of these services, along with details about the Prior Authorization process and the services that require prior authorization. It will be the practice's responsibility to read and effectively utilize these services. The Care management team will also be informed about these services and will advocate for eligible patients to receive any necessary behavioral health services.</t>
  </si>
  <si>
    <t>Clinical providers need to be aware of the additional paid services available to patients through their new PHP. Practices should consult the PHP Member Handbooks for a comprehensive list of all value-added services. It will be the practice's responsibility to read and effectively utilize these services. The care management team should also be informed about these services and should advocate for eligible patients to receive any necessary services.</t>
  </si>
  <si>
    <t>Practices need to familiarize themselves with the PHP Value Added Services and should suggest these services to patients enrolled in Medicaid Managed Care when they are clinically necessary. The care management team should be well-informed and have effectively arranged all the value-added services offered by each PHP to provide comprehensive support to patients, addressing their diverse needs across all PHPs.</t>
  </si>
  <si>
    <t>Practices should educate themselves to gain a better understanding of how the PHP Value Added services impact payments in the Quality Strategy for Medicaid Managed Care. Practices should be  prepared to utilize or refer patients to these resources with treatment when clinically necessary.</t>
  </si>
  <si>
    <t>Practices are responsible for providing vaccinations or making referrals to the Health Department or other entities (e.g., pharmacies) when necessary, ensuring that follow-ups have been carried out.</t>
  </si>
  <si>
    <t>Practices need to understand how vaccination status has an effect on the Quality Strategy in Medicaid Managed Care. Practices are responsible for closing care gaps for those patients in need of vaccinations.</t>
  </si>
  <si>
    <r>
      <rPr>
        <sz val="10"/>
        <rFont val="Arial"/>
        <family val="2"/>
      </rPr>
      <t>Providers will request prior authorization as
necessary from the PHP with which the beneficiary is
enrolled, but PCPs must use a standardized prior</t>
    </r>
    <r>
      <rPr>
        <sz val="10"/>
        <color rgb="FF333333"/>
        <rFont val="Arial"/>
        <family val="2"/>
      </rPr>
      <t xml:space="preserve">
authorization request form developed by the
Department. </t>
    </r>
  </si>
  <si>
    <t>The CIN will provide education to the practices regarding the impact of vaccination status and the effect on the Quality Strategy, but it is the responsibility of the practice to complete this work and close gaps for patients needing vaccines.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</si>
</sst>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8" x14ac:knownFonts="1">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8"/>
      <name val="Calibri"/>
      <family val="2"/>
      <scheme val="minor"/>
    </font>
    <font>
      <b/>
      <sz val="12"/>
      <color theme="0"/>
      <name val="Raleway"/>
      <family val="2"/>
    </font>
    <font>
      <sz val="10.5"/>
      <color theme="1"/>
      <name val="Arial"/>
      <family val="2"/>
    </font>
    <font>
      <b/>
      <sz val="9"/>
      <name val="Arial"/>
      <family val="2"/>
    </font>
    <font>
      <u/>
      <sz val="11"/>
      <color rgb="FF0D99D6"/>
      <name val="Arial"/>
      <family val="2"/>
    </font>
    <font>
      <sz val="11"/>
      <color theme="1"/>
      <name val="Arial"/>
      <family val="2"/>
    </font>
    <font>
      <b/>
      <sz val="9"/>
      <color rgb="FF000000"/>
      <name val="Arial"/>
      <family val="2"/>
    </font>
    <font>
      <sz val="10"/>
      <name val="Arial"/>
      <family val="2"/>
    </font>
    <font>
      <sz val="10"/>
      <color theme="1"/>
      <name val="Arial"/>
      <family val="2"/>
    </font>
    <font>
      <sz val="10"/>
      <color rgb="FF000000"/>
      <name val="Arial"/>
      <family val="2"/>
    </font>
    <font>
      <b/>
      <sz val="10"/>
      <color rgb="FF000000"/>
      <name val="Arial"/>
      <family val="2"/>
    </font>
    <font>
      <i/>
      <u/>
      <sz val="11"/>
      <color rgb="FF8CC640"/>
      <name val="Arial"/>
      <family val="2"/>
    </font>
    <font>
      <sz val="10.5"/>
      <color rgb="FF000000"/>
      <name val="Arial"/>
      <family val="2"/>
    </font>
    <font>
      <b/>
      <sz val="14"/>
      <color theme="0"/>
      <name val="Arial"/>
      <family val="2"/>
    </font>
    <font>
      <b/>
      <sz val="12"/>
      <color theme="0"/>
      <name val="Calibri"/>
      <family val="2"/>
      <scheme val="minor"/>
    </font>
    <font>
      <sz val="16"/>
      <color theme="1"/>
      <name val="Calibri"/>
      <family val="2"/>
      <scheme val="minor"/>
    </font>
    <font>
      <b/>
      <u/>
      <sz val="18"/>
      <color rgb="FF000000"/>
      <name val="Calibri"/>
      <family val="2"/>
      <scheme val="minor"/>
    </font>
    <font>
      <b/>
      <sz val="12"/>
      <name val="Calibri"/>
      <family val="2"/>
      <scheme val="minor"/>
    </font>
    <font>
      <b/>
      <u/>
      <sz val="12"/>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2"/>
      <color rgb="FF000000"/>
      <name val="Calibri"/>
      <family val="2"/>
      <scheme val="minor"/>
    </font>
    <font>
      <b/>
      <u/>
      <sz val="12"/>
      <color rgb="FF000000"/>
      <name val="Calibri"/>
      <family val="2"/>
      <scheme val="minor"/>
    </font>
    <font>
      <sz val="10"/>
      <color rgb="FFFF0000"/>
      <name val="Arial"/>
      <family val="2"/>
    </font>
    <font>
      <u/>
      <sz val="10"/>
      <color rgb="FF0D99D6"/>
      <name val="Arial"/>
      <family val="2"/>
    </font>
    <font>
      <b/>
      <sz val="10"/>
      <color theme="1"/>
      <name val="Arial"/>
      <family val="2"/>
    </font>
    <font>
      <b/>
      <u/>
      <sz val="10"/>
      <color theme="4" tint="-0.249977111117893"/>
      <name val="Arial"/>
      <family val="2"/>
    </font>
    <font>
      <u/>
      <sz val="11"/>
      <color rgb="FFFF0000"/>
      <name val="Arial"/>
      <family val="2"/>
    </font>
    <font>
      <u/>
      <sz val="11"/>
      <name val="Arial"/>
      <family val="2"/>
    </font>
    <font>
      <sz val="10"/>
      <color rgb="FF333333"/>
      <name val="Arial"/>
      <family val="2"/>
    </font>
    <font>
      <b/>
      <sz val="11"/>
      <color theme="0"/>
      <name val="Calibri"/>
      <family val="2"/>
      <scheme val="minor"/>
    </font>
    <font>
      <sz val="12"/>
      <name val="Calibri"/>
      <family val="2"/>
      <scheme val="minor"/>
    </font>
    <font>
      <b/>
      <sz val="14"/>
      <name val="Calibri"/>
      <family val="2"/>
      <scheme val="minor"/>
    </font>
    <font>
      <b/>
      <sz val="14"/>
      <color theme="1"/>
      <name val="Calibri"/>
      <family val="2"/>
      <scheme val="minor"/>
    </font>
    <font>
      <b/>
      <sz val="16.5"/>
      <color theme="1"/>
      <name val="Calibri"/>
      <family val="2"/>
      <scheme val="minor"/>
    </font>
    <font>
      <sz val="12"/>
      <color theme="1"/>
      <name val="Calibri"/>
      <family val="2"/>
      <scheme val="minor"/>
    </font>
    <font>
      <b/>
      <sz val="11"/>
      <name val="Calibri"/>
      <family val="2"/>
      <scheme val="minor"/>
    </font>
    <font>
      <u/>
      <sz val="11"/>
      <color rgb="FF0D99D6"/>
      <name val="Calibri"/>
      <family val="2"/>
      <scheme val="minor"/>
    </font>
    <font>
      <u/>
      <sz val="11"/>
      <color theme="8"/>
      <name val="Arial"/>
      <family val="2"/>
    </font>
    <font>
      <u/>
      <sz val="10.5"/>
      <color rgb="FF0D99D6"/>
      <name val="Arial"/>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1D3E55"/>
        <bgColor indexed="64"/>
      </patternFill>
    </fill>
    <fill>
      <patternFill patternType="solid">
        <fgColor rgb="FF0D99D6"/>
        <bgColor indexed="64"/>
      </patternFill>
    </fill>
    <fill>
      <patternFill patternType="solid">
        <fgColor rgb="FFDCDDE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ck">
        <color auto="1"/>
      </left>
      <right style="thin">
        <color indexed="64"/>
      </right>
      <top style="thick">
        <color auto="1"/>
      </top>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n">
        <color indexed="64"/>
      </right>
      <top/>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n">
        <color indexed="64"/>
      </left>
      <right style="thin">
        <color indexed="64"/>
      </right>
      <top style="medium">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bottom style="thick">
        <color auto="1"/>
      </bottom>
      <diagonal/>
    </border>
    <border>
      <left style="thin">
        <color indexed="64"/>
      </left>
      <right style="thick">
        <color indexed="64"/>
      </right>
      <top style="thin">
        <color indexed="64"/>
      </top>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n">
        <color auto="1"/>
      </bottom>
      <diagonal/>
    </border>
    <border>
      <left style="thick">
        <color auto="1"/>
      </left>
      <right style="thin">
        <color indexed="64"/>
      </right>
      <top style="thin">
        <color auto="1"/>
      </top>
      <bottom style="thin">
        <color auto="1"/>
      </bottom>
      <diagonal/>
    </border>
    <border>
      <left style="thick">
        <color auto="1"/>
      </left>
      <right style="thin">
        <color indexed="64"/>
      </right>
      <top style="thin">
        <color auto="1"/>
      </top>
      <bottom style="thick">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8" fillId="7" borderId="0" applyBorder="0">
      <alignment horizontal="center" vertical="center" wrapText="1"/>
    </xf>
  </cellStyleXfs>
  <cellXfs count="407">
    <xf numFmtId="0" fontId="0" fillId="0" borderId="0" xfId="0"/>
    <xf numFmtId="0" fontId="3" fillId="0" borderId="0" xfId="0" applyFont="1" applyAlignment="1">
      <alignment horizontal="center"/>
    </xf>
    <xf numFmtId="0" fontId="4" fillId="0" borderId="0" xfId="0" applyFont="1" applyAlignment="1">
      <alignment horizontal="center"/>
    </xf>
    <xf numFmtId="49" fontId="0" fillId="0" borderId="0" xfId="0" applyNumberFormat="1"/>
    <xf numFmtId="0" fontId="0" fillId="6" borderId="0" xfId="0" applyFill="1"/>
    <xf numFmtId="0" fontId="0" fillId="0" borderId="0" xfId="0"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8" fillId="8" borderId="35" xfId="4" applyFill="1" applyBorder="1" applyProtection="1">
      <alignment horizontal="center" vertical="center" wrapText="1"/>
      <protection locked="0"/>
    </xf>
    <xf numFmtId="0" fontId="0" fillId="0" borderId="5"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0" borderId="10"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27"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3" borderId="27" xfId="0" applyFont="1" applyFill="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0" fillId="0" borderId="41" xfId="0" applyBorder="1" applyAlignment="1" applyProtection="1">
      <alignment horizontal="left" vertical="center" indent="1"/>
      <protection locked="0"/>
    </xf>
    <xf numFmtId="0" fontId="0" fillId="3" borderId="5" xfId="0" applyFill="1" applyBorder="1" applyAlignment="1" applyProtection="1">
      <alignment horizontal="left" vertical="center" wrapText="1" indent="1"/>
      <protection locked="0"/>
    </xf>
    <xf numFmtId="9" fontId="2" fillId="0" borderId="27" xfId="1" applyFont="1" applyBorder="1" applyAlignment="1" applyProtection="1">
      <alignment horizontal="left" vertical="center" wrapText="1" indent="1"/>
      <protection locked="0"/>
    </xf>
    <xf numFmtId="0" fontId="2" fillId="3" borderId="42" xfId="0" applyFont="1" applyFill="1" applyBorder="1" applyAlignment="1" applyProtection="1">
      <alignment horizontal="left" vertical="center" wrapText="1" indent="1"/>
      <protection locked="0"/>
    </xf>
    <xf numFmtId="0" fontId="0" fillId="0" borderId="43" xfId="0" applyBorder="1" applyAlignment="1" applyProtection="1">
      <alignment horizontal="left" vertical="center" indent="1"/>
      <protection locked="0"/>
    </xf>
    <xf numFmtId="0" fontId="2" fillId="0" borderId="5" xfId="0" applyFont="1" applyBorder="1" applyAlignment="1" applyProtection="1">
      <alignment horizontal="left" vertical="center" wrapText="1" indent="1"/>
      <protection locked="0"/>
    </xf>
    <xf numFmtId="0" fontId="0" fillId="3" borderId="6" xfId="0" applyFill="1" applyBorder="1" applyAlignment="1" applyProtection="1">
      <alignment horizontal="left" vertical="center" wrapText="1" indent="1"/>
      <protection locked="0"/>
    </xf>
    <xf numFmtId="0" fontId="0" fillId="6" borderId="11" xfId="0" applyFill="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3" fillId="0" borderId="0" xfId="0" applyFont="1" applyAlignment="1" applyProtection="1">
      <alignment horizontal="left" vertical="center" wrapText="1" indent="2"/>
      <protection locked="0"/>
    </xf>
    <xf numFmtId="0" fontId="0" fillId="0" borderId="0" xfId="0" applyAlignment="1">
      <alignment horizontal="left" vertical="center" indent="1"/>
    </xf>
    <xf numFmtId="0" fontId="0" fillId="0" borderId="0" xfId="0" applyAlignment="1">
      <alignment horizontal="left" vertical="center" wrapText="1" indent="1"/>
    </xf>
    <xf numFmtId="0" fontId="9" fillId="0" borderId="0" xfId="0" applyFont="1" applyAlignment="1" applyProtection="1">
      <alignment horizontal="left" vertical="top"/>
      <protection locked="0"/>
    </xf>
    <xf numFmtId="0" fontId="9" fillId="0" borderId="0" xfId="0" applyFont="1" applyAlignment="1" applyProtection="1">
      <alignment horizontal="left" vertical="top" indent="1"/>
      <protection locked="0"/>
    </xf>
    <xf numFmtId="0" fontId="9" fillId="0" borderId="0" xfId="0" applyFont="1" applyAlignment="1" applyProtection="1">
      <alignment horizontal="left" vertical="top" wrapText="1" indent="1"/>
      <protection locked="0"/>
    </xf>
    <xf numFmtId="0" fontId="9" fillId="0" borderId="0" xfId="0" applyFont="1" applyAlignment="1" applyProtection="1">
      <alignment horizontal="center" vertical="top"/>
      <protection locked="0"/>
    </xf>
    <xf numFmtId="0" fontId="20" fillId="8" borderId="34" xfId="4" applyFont="1" applyFill="1" applyBorder="1" applyProtection="1">
      <alignment horizontal="center" vertical="center" wrapText="1"/>
      <protection locked="0"/>
    </xf>
    <xf numFmtId="0" fontId="20" fillId="8" borderId="35" xfId="4" applyFont="1" applyFill="1" applyBorder="1" applyProtection="1">
      <alignment horizontal="center" vertical="center" wrapText="1"/>
      <protection locked="0"/>
    </xf>
    <xf numFmtId="0" fontId="20" fillId="8" borderId="36" xfId="4" applyFont="1" applyFill="1" applyBorder="1" applyProtection="1">
      <alignment horizontal="center" vertical="center" wrapText="1"/>
      <protection locked="0"/>
    </xf>
    <xf numFmtId="1" fontId="9" fillId="0" borderId="0" xfId="0" applyNumberFormat="1" applyFont="1" applyAlignment="1" applyProtection="1">
      <alignment horizontal="left" vertical="top"/>
      <protection locked="0"/>
    </xf>
    <xf numFmtId="0" fontId="19" fillId="0" borderId="1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1" fontId="9" fillId="6" borderId="0" xfId="0" applyNumberFormat="1" applyFont="1" applyFill="1" applyAlignment="1" applyProtection="1">
      <alignment horizontal="left" vertical="top"/>
      <protection locked="0"/>
    </xf>
    <xf numFmtId="0" fontId="9" fillId="0" borderId="1"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0" xfId="0" applyFont="1" applyAlignment="1">
      <alignment horizontal="left" vertical="top"/>
    </xf>
    <xf numFmtId="0" fontId="9" fillId="0" borderId="0" xfId="0" applyFont="1" applyAlignment="1">
      <alignment horizontal="left" vertical="top" indent="1"/>
    </xf>
    <xf numFmtId="0" fontId="9" fillId="0" borderId="0" xfId="0" applyFont="1" applyAlignment="1">
      <alignment horizontal="left" vertical="top" wrapText="1" indent="1"/>
    </xf>
    <xf numFmtId="0" fontId="9" fillId="0" borderId="0" xfId="0" applyFont="1" applyAlignment="1">
      <alignment horizontal="center" vertical="top"/>
    </xf>
    <xf numFmtId="0" fontId="12" fillId="0" borderId="0" xfId="0" applyFont="1" applyProtection="1">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center" indent="1"/>
      <protection locked="0"/>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indent="1"/>
      <protection locked="0"/>
    </xf>
    <xf numFmtId="0" fontId="12" fillId="0" borderId="0" xfId="0" applyFont="1" applyAlignment="1" applyProtection="1">
      <alignment vertical="center" wrapText="1"/>
      <protection locked="0"/>
    </xf>
    <xf numFmtId="164" fontId="12" fillId="0" borderId="0" xfId="0" applyNumberFormat="1" applyFont="1" applyAlignment="1" applyProtection="1">
      <alignment vertical="center"/>
      <protection locked="0"/>
    </xf>
    <xf numFmtId="0" fontId="8" fillId="8" borderId="37" xfId="4" applyFill="1" applyBorder="1" applyProtection="1">
      <alignment horizontal="center" vertical="center" wrapText="1"/>
      <protection locked="0"/>
    </xf>
    <xf numFmtId="164" fontId="8" fillId="8" borderId="36" xfId="4" applyNumberFormat="1" applyFill="1" applyBorder="1" applyProtection="1">
      <alignment horizontal="center" vertical="center" wrapText="1"/>
      <protection locked="0"/>
    </xf>
    <xf numFmtId="1" fontId="12" fillId="0" borderId="0" xfId="0" applyNumberFormat="1" applyFont="1" applyProtection="1">
      <protection locked="0"/>
    </xf>
    <xf numFmtId="0" fontId="16" fillId="9" borderId="1" xfId="0" applyFont="1" applyFill="1" applyBorder="1" applyAlignment="1" applyProtection="1">
      <alignment horizontal="left" vertical="center" wrapText="1" indent="1"/>
      <protection locked="0"/>
    </xf>
    <xf numFmtId="0" fontId="17" fillId="9" borderId="1" xfId="0" applyFont="1" applyFill="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0" borderId="0" xfId="0" applyFont="1" applyAlignment="1" applyProtection="1">
      <alignment horizontal="left" vertical="center" wrapText="1"/>
      <protection locked="0"/>
    </xf>
    <xf numFmtId="0" fontId="12" fillId="0" borderId="0" xfId="0" applyFont="1"/>
    <xf numFmtId="0" fontId="12" fillId="0" borderId="0" xfId="0" applyFont="1" applyAlignment="1">
      <alignment horizontal="left" indent="2"/>
    </xf>
    <xf numFmtId="0" fontId="12" fillId="0" borderId="0" xfId="0" applyFont="1" applyAlignment="1">
      <alignment horizontal="left" vertical="center" inden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indent="1"/>
    </xf>
    <xf numFmtId="0" fontId="12" fillId="0" borderId="0" xfId="0" applyFont="1" applyAlignment="1">
      <alignment vertical="center" wrapText="1"/>
    </xf>
    <xf numFmtId="164" fontId="12" fillId="0" borderId="0" xfId="0" applyNumberFormat="1" applyFont="1" applyAlignment="1">
      <alignment vertical="center"/>
    </xf>
    <xf numFmtId="0" fontId="8" fillId="8" borderId="28" xfId="4" applyFill="1" applyBorder="1" applyProtection="1">
      <alignment horizontal="center" vertical="center" wrapText="1"/>
      <protection locked="0"/>
    </xf>
    <xf numFmtId="0" fontId="8" fillId="8" borderId="29" xfId="4" applyFill="1" applyBorder="1" applyProtection="1">
      <alignment horizontal="center" vertical="center" wrapText="1"/>
      <protection locked="0"/>
    </xf>
    <xf numFmtId="0" fontId="10" fillId="5" borderId="29" xfId="0" applyFont="1" applyFill="1" applyBorder="1" applyAlignment="1" applyProtection="1">
      <alignment horizontal="center" vertical="center" textRotation="90" wrapText="1"/>
      <protection locked="0"/>
    </xf>
    <xf numFmtId="0" fontId="10" fillId="4" borderId="29" xfId="0" applyFont="1" applyFill="1" applyBorder="1" applyAlignment="1" applyProtection="1">
      <alignment horizontal="center" vertical="center" textRotation="90" wrapText="1"/>
      <protection locked="0"/>
    </xf>
    <xf numFmtId="0" fontId="10" fillId="8" borderId="29" xfId="0" applyFont="1" applyFill="1" applyBorder="1" applyAlignment="1" applyProtection="1">
      <alignment horizontal="center" vertical="center" textRotation="90" wrapText="1"/>
      <protection locked="0"/>
    </xf>
    <xf numFmtId="164" fontId="8" fillId="8" borderId="30" xfId="4" applyNumberFormat="1" applyFill="1" applyBorder="1" applyProtection="1">
      <alignment horizontal="center" vertical="center" wrapText="1"/>
      <protection locked="0"/>
    </xf>
    <xf numFmtId="0" fontId="12" fillId="0" borderId="0" xfId="0" applyFont="1" applyAlignment="1" applyProtection="1">
      <alignment horizontal="center"/>
      <protection locked="0"/>
    </xf>
    <xf numFmtId="0" fontId="15" fillId="3" borderId="18" xfId="0" applyFont="1" applyFill="1" applyBorder="1" applyAlignment="1" applyProtection="1">
      <alignment horizontal="left" vertical="center" indent="1"/>
      <protection locked="0"/>
    </xf>
    <xf numFmtId="0" fontId="15" fillId="3" borderId="18" xfId="0" applyFont="1" applyFill="1" applyBorder="1" applyAlignment="1" applyProtection="1">
      <alignment horizontal="left" vertical="center" wrapText="1" indent="1"/>
      <protection locked="0"/>
    </xf>
    <xf numFmtId="0" fontId="12" fillId="0" borderId="18" xfId="0" applyFont="1" applyBorder="1" applyProtection="1">
      <protection locked="0"/>
    </xf>
    <xf numFmtId="0" fontId="13" fillId="5" borderId="18"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13" fillId="8" borderId="18" xfId="0" applyFont="1" applyFill="1" applyBorder="1" applyAlignment="1" applyProtection="1">
      <alignment vertical="center" wrapText="1"/>
      <protection locked="0"/>
    </xf>
    <xf numFmtId="2" fontId="12" fillId="0" borderId="18" xfId="0" applyNumberFormat="1" applyFont="1" applyBorder="1" applyAlignment="1" applyProtection="1">
      <alignment wrapText="1"/>
      <protection locked="0"/>
    </xf>
    <xf numFmtId="164" fontId="12" fillId="0" borderId="19" xfId="0" applyNumberFormat="1" applyFont="1" applyBorder="1" applyProtection="1">
      <protection locked="0"/>
    </xf>
    <xf numFmtId="0" fontId="15" fillId="3" borderId="1" xfId="0"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protection locked="0"/>
    </xf>
    <xf numFmtId="0" fontId="12" fillId="0" borderId="1" xfId="0" applyFont="1" applyBorder="1" applyProtection="1">
      <protection locked="0"/>
    </xf>
    <xf numFmtId="0" fontId="13" fillId="5" borderId="1" xfId="0" applyFont="1" applyFill="1" applyBorder="1" applyAlignment="1" applyProtection="1">
      <alignment vertical="center" wrapText="1"/>
      <protection locked="0"/>
    </xf>
    <xf numFmtId="0" fontId="13" fillId="4" borderId="1" xfId="0" applyFont="1" applyFill="1" applyBorder="1" applyAlignment="1" applyProtection="1">
      <alignment vertical="center" wrapText="1"/>
      <protection locked="0"/>
    </xf>
    <xf numFmtId="0" fontId="13" fillId="8" borderId="1" xfId="0" applyFont="1" applyFill="1" applyBorder="1" applyAlignment="1" applyProtection="1">
      <alignment vertical="center" wrapText="1"/>
      <protection locked="0"/>
    </xf>
    <xf numFmtId="0" fontId="12" fillId="0" borderId="1" xfId="0" applyFont="1" applyBorder="1" applyAlignment="1" applyProtection="1">
      <alignment wrapText="1"/>
      <protection locked="0"/>
    </xf>
    <xf numFmtId="164" fontId="12" fillId="0" borderId="24" xfId="0" applyNumberFormat="1" applyFont="1" applyBorder="1" applyProtection="1">
      <protection locked="0"/>
    </xf>
    <xf numFmtId="0" fontId="15" fillId="3" borderId="21" xfId="0" applyFont="1" applyFill="1" applyBorder="1" applyAlignment="1" applyProtection="1">
      <alignment horizontal="left" vertical="center" indent="1"/>
      <protection locked="0"/>
    </xf>
    <xf numFmtId="0" fontId="15" fillId="3" borderId="21" xfId="0" applyFont="1" applyFill="1" applyBorder="1" applyAlignment="1" applyProtection="1">
      <alignment horizontal="left" vertical="center" wrapText="1" indent="1"/>
      <protection locked="0"/>
    </xf>
    <xf numFmtId="0" fontId="12" fillId="0" borderId="21" xfId="0" applyFont="1" applyBorder="1" applyProtection="1">
      <protection locked="0"/>
    </xf>
    <xf numFmtId="0" fontId="13" fillId="5" borderId="21" xfId="0" applyFont="1" applyFill="1" applyBorder="1" applyAlignment="1" applyProtection="1">
      <alignment vertical="center" wrapText="1"/>
      <protection locked="0"/>
    </xf>
    <xf numFmtId="0" fontId="13" fillId="4" borderId="21" xfId="0" applyFont="1" applyFill="1" applyBorder="1" applyAlignment="1" applyProtection="1">
      <alignment vertical="center" wrapText="1"/>
      <protection locked="0"/>
    </xf>
    <xf numFmtId="0" fontId="13" fillId="8" borderId="21" xfId="0" applyFont="1" applyFill="1" applyBorder="1" applyAlignment="1" applyProtection="1">
      <alignment vertical="center" wrapText="1"/>
      <protection locked="0"/>
    </xf>
    <xf numFmtId="0" fontId="12" fillId="0" borderId="21" xfId="0" applyFont="1" applyBorder="1" applyAlignment="1" applyProtection="1">
      <alignment wrapText="1"/>
      <protection locked="0"/>
    </xf>
    <xf numFmtId="164" fontId="12" fillId="0" borderId="22" xfId="0" applyNumberFormat="1" applyFont="1" applyBorder="1" applyProtection="1">
      <protection locked="0"/>
    </xf>
    <xf numFmtId="0" fontId="12" fillId="0" borderId="18" xfId="0" applyFont="1" applyBorder="1" applyAlignment="1" applyProtection="1">
      <alignment wrapText="1"/>
      <protection locked="0"/>
    </xf>
    <xf numFmtId="0" fontId="14" fillId="0" borderId="18" xfId="0" applyFont="1" applyBorder="1" applyAlignment="1" applyProtection="1">
      <alignment vertical="top" wrapText="1"/>
      <protection locked="0"/>
    </xf>
    <xf numFmtId="0" fontId="16" fillId="3" borderId="1" xfId="0" applyFont="1" applyFill="1" applyBorder="1" applyAlignment="1" applyProtection="1">
      <alignment horizontal="left" vertical="center" wrapText="1" indent="1"/>
      <protection locked="0"/>
    </xf>
    <xf numFmtId="0" fontId="14" fillId="0" borderId="1" xfId="0" applyFont="1" applyBorder="1" applyAlignment="1" applyProtection="1">
      <alignment vertical="top" wrapText="1"/>
      <protection locked="0"/>
    </xf>
    <xf numFmtId="9" fontId="16" fillId="3" borderId="1" xfId="1" applyFont="1" applyFill="1" applyBorder="1" applyAlignment="1" applyProtection="1">
      <alignment horizontal="left" vertical="center" wrapText="1" indent="1"/>
      <protection locked="0"/>
    </xf>
    <xf numFmtId="0" fontId="16" fillId="3" borderId="21" xfId="0" applyFont="1" applyFill="1" applyBorder="1" applyAlignment="1" applyProtection="1">
      <alignment horizontal="left" vertical="center" wrapText="1" indent="1"/>
      <protection locked="0"/>
    </xf>
    <xf numFmtId="0" fontId="14" fillId="0" borderId="21" xfId="0" applyFont="1" applyBorder="1" applyAlignment="1" applyProtection="1">
      <alignment vertical="top" wrapText="1"/>
      <protection locked="0"/>
    </xf>
    <xf numFmtId="0" fontId="14" fillId="3" borderId="18" xfId="0" applyFont="1" applyFill="1" applyBorder="1" applyAlignment="1" applyProtection="1">
      <alignment horizontal="left" vertical="center" wrapText="1" indent="1"/>
      <protection locked="0"/>
    </xf>
    <xf numFmtId="0" fontId="14" fillId="3" borderId="1" xfId="0" applyFont="1" applyFill="1" applyBorder="1" applyAlignment="1" applyProtection="1">
      <alignment horizontal="left" vertical="center" wrapText="1" indent="1"/>
      <protection locked="0"/>
    </xf>
    <xf numFmtId="0" fontId="15" fillId="3" borderId="25" xfId="0" applyFont="1" applyFill="1" applyBorder="1" applyAlignment="1" applyProtection="1">
      <alignment horizontal="left" vertical="center" indent="1"/>
      <protection locked="0"/>
    </xf>
    <xf numFmtId="0" fontId="14" fillId="3" borderId="25" xfId="0" applyFont="1" applyFill="1" applyBorder="1" applyAlignment="1" applyProtection="1">
      <alignment horizontal="left" vertical="center" wrapText="1" indent="1"/>
      <protection locked="0"/>
    </xf>
    <xf numFmtId="0" fontId="14" fillId="0" borderId="25" xfId="0" applyFont="1" applyBorder="1" applyAlignment="1" applyProtection="1">
      <alignment vertical="top" wrapText="1"/>
      <protection locked="0"/>
    </xf>
    <xf numFmtId="0" fontId="12" fillId="0" borderId="25" xfId="0" applyFont="1" applyBorder="1" applyAlignment="1" applyProtection="1">
      <alignment wrapText="1"/>
      <protection locked="0"/>
    </xf>
    <xf numFmtId="164" fontId="12" fillId="0" borderId="26" xfId="0" applyNumberFormat="1" applyFont="1" applyBorder="1" applyProtection="1">
      <protection locked="0"/>
    </xf>
    <xf numFmtId="0" fontId="16" fillId="3" borderId="18" xfId="0" applyFont="1" applyFill="1" applyBorder="1" applyAlignment="1" applyProtection="1">
      <alignment horizontal="left" vertical="center" wrapText="1" indent="1"/>
      <protection locked="0"/>
    </xf>
    <xf numFmtId="0" fontId="14" fillId="3" borderId="21" xfId="0" applyFont="1" applyFill="1" applyBorder="1" applyAlignment="1" applyProtection="1">
      <alignment horizontal="left" vertical="center" wrapText="1" indent="1"/>
      <protection locked="0"/>
    </xf>
    <xf numFmtId="0" fontId="15" fillId="0" borderId="18" xfId="0" applyFont="1" applyBorder="1" applyAlignment="1" applyProtection="1">
      <alignment horizontal="left" vertical="center" indent="1"/>
      <protection locked="0"/>
    </xf>
    <xf numFmtId="0" fontId="15" fillId="0" borderId="18"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indent="1"/>
      <protection locked="0"/>
    </xf>
    <xf numFmtId="0" fontId="15" fillId="0" borderId="1"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indent="1"/>
      <protection locked="0"/>
    </xf>
    <xf numFmtId="0" fontId="15" fillId="0" borderId="21" xfId="0" applyFont="1" applyBorder="1" applyAlignment="1" applyProtection="1">
      <alignment horizontal="left" vertical="center" wrapText="1" indent="1"/>
      <protection locked="0"/>
    </xf>
    <xf numFmtId="0" fontId="12" fillId="0" borderId="0" xfId="0" applyFont="1" applyAlignment="1" applyProtection="1">
      <alignment wrapText="1"/>
      <protection locked="0"/>
    </xf>
    <xf numFmtId="164" fontId="12" fillId="0" borderId="0" xfId="0" applyNumberFormat="1" applyFont="1" applyProtection="1">
      <protection locked="0"/>
    </xf>
    <xf numFmtId="0" fontId="20" fillId="8" borderId="47" xfId="4" applyFont="1" applyFill="1" applyBorder="1" applyProtection="1">
      <alignment horizontal="center" vertical="center" wrapText="1"/>
      <protection locked="0"/>
    </xf>
    <xf numFmtId="0" fontId="0" fillId="0" borderId="0" xfId="0" applyAlignment="1">
      <alignment wrapText="1"/>
    </xf>
    <xf numFmtId="0" fontId="22" fillId="0" borderId="0" xfId="0" applyFont="1" applyAlignment="1">
      <alignment horizontal="right"/>
    </xf>
    <xf numFmtId="0" fontId="23" fillId="0" borderId="0" xfId="0" applyFont="1" applyAlignment="1" applyProtection="1">
      <alignment vertical="center" wrapText="1"/>
      <protection locked="0"/>
    </xf>
    <xf numFmtId="0" fontId="0" fillId="0" borderId="0" xfId="0" applyProtection="1">
      <protection locked="0"/>
    </xf>
    <xf numFmtId="0" fontId="21" fillId="7" borderId="12" xfId="4" applyFont="1" applyBorder="1" applyProtection="1">
      <alignment horizontal="center" vertical="center" wrapText="1"/>
      <protection locked="0"/>
    </xf>
    <xf numFmtId="0" fontId="21" fillId="7" borderId="3" xfId="4" applyFont="1" applyBorder="1" applyProtection="1">
      <alignment horizontal="center" vertical="center" wrapText="1"/>
      <protection locked="0"/>
    </xf>
    <xf numFmtId="0" fontId="21" fillId="7" borderId="15" xfId="4" applyFont="1" applyBorder="1" applyProtection="1">
      <alignment horizontal="center" vertical="center" wrapText="1"/>
      <protection locked="0"/>
    </xf>
    <xf numFmtId="0" fontId="26" fillId="3" borderId="7" xfId="0" applyFont="1" applyFill="1" applyBorder="1" applyAlignment="1" applyProtection="1">
      <alignment horizontal="left" vertical="center" wrapText="1" indent="1"/>
      <protection locked="0"/>
    </xf>
    <xf numFmtId="0" fontId="27" fillId="3" borderId="1" xfId="0" applyFont="1" applyFill="1" applyBorder="1" applyAlignment="1" applyProtection="1">
      <alignment horizontal="left" vertical="center" wrapText="1" indent="1"/>
      <protection locked="0"/>
    </xf>
    <xf numFmtId="0" fontId="28" fillId="3" borderId="1" xfId="0" applyFont="1" applyFill="1" applyBorder="1" applyAlignment="1" applyProtection="1">
      <alignment horizontal="left" vertical="center" indent="1"/>
      <protection locked="0"/>
    </xf>
    <xf numFmtId="0" fontId="0" fillId="0" borderId="8" xfId="0" applyBorder="1" applyAlignment="1" applyProtection="1">
      <alignment horizontal="left" vertical="center" wrapText="1"/>
      <protection locked="0"/>
    </xf>
    <xf numFmtId="0" fontId="26" fillId="9" borderId="7" xfId="0" applyFont="1" applyFill="1" applyBorder="1" applyAlignment="1" applyProtection="1">
      <alignment horizontal="left" vertical="center" wrapText="1" indent="1"/>
      <protection locked="0"/>
    </xf>
    <xf numFmtId="0" fontId="28" fillId="9" borderId="1" xfId="0" applyFont="1" applyFill="1" applyBorder="1" applyAlignment="1" applyProtection="1">
      <alignment horizontal="left" vertical="center" indent="1"/>
      <protection locked="0"/>
    </xf>
    <xf numFmtId="0" fontId="0" fillId="9" borderId="8" xfId="0" applyFill="1" applyBorder="1" applyAlignment="1" applyProtection="1">
      <alignment horizontal="left" vertical="center" wrapText="1"/>
      <protection locked="0"/>
    </xf>
    <xf numFmtId="0" fontId="26" fillId="9" borderId="9" xfId="0" applyFont="1" applyFill="1" applyBorder="1" applyAlignment="1" applyProtection="1">
      <alignment horizontal="left" vertical="center" wrapText="1" indent="1"/>
      <protection locked="0"/>
    </xf>
    <xf numFmtId="0" fontId="27" fillId="9" borderId="10" xfId="0" applyFont="1" applyFill="1" applyBorder="1" applyAlignment="1" applyProtection="1">
      <alignment horizontal="left" vertical="center" wrapText="1" indent="1"/>
      <protection locked="0"/>
    </xf>
    <xf numFmtId="0" fontId="28" fillId="9" borderId="10" xfId="0" applyFont="1" applyFill="1" applyBorder="1" applyAlignment="1" applyProtection="1">
      <alignment horizontal="left" vertical="center" indent="1"/>
      <protection locked="0"/>
    </xf>
    <xf numFmtId="0" fontId="0" fillId="9" borderId="11" xfId="0" applyFill="1" applyBorder="1" applyAlignment="1" applyProtection="1">
      <alignment horizontal="left" vertical="center" wrapText="1"/>
      <protection locked="0"/>
    </xf>
    <xf numFmtId="0" fontId="26" fillId="2" borderId="0" xfId="0" applyFont="1" applyFill="1" applyAlignment="1" applyProtection="1">
      <alignment horizontal="left" vertical="top" wrapText="1"/>
      <protection locked="0"/>
    </xf>
    <xf numFmtId="0" fontId="27" fillId="0" borderId="0" xfId="0" applyFont="1" applyAlignment="1" applyProtection="1">
      <alignment horizontal="left" vertical="center" wrapText="1"/>
      <protection locked="0"/>
    </xf>
    <xf numFmtId="0" fontId="28" fillId="0" borderId="0" xfId="0" applyFont="1" applyAlignment="1" applyProtection="1">
      <alignment horizontal="left"/>
      <protection locked="0"/>
    </xf>
    <xf numFmtId="0" fontId="0" fillId="0" borderId="0" xfId="0" applyAlignment="1" applyProtection="1">
      <alignment wrapText="1"/>
      <protection locked="0"/>
    </xf>
    <xf numFmtId="0" fontId="23" fillId="0" borderId="0" xfId="0" applyFont="1" applyAlignment="1" applyProtection="1">
      <alignment horizontal="left" wrapText="1"/>
      <protection locked="0"/>
    </xf>
    <xf numFmtId="0" fontId="21" fillId="7" borderId="4" xfId="4" applyFont="1" applyBorder="1" applyProtection="1">
      <alignment horizontal="center" vertical="center" wrapText="1"/>
      <protection locked="0"/>
    </xf>
    <xf numFmtId="0" fontId="21" fillId="7" borderId="5" xfId="4" applyFont="1" applyBorder="1" applyProtection="1">
      <alignment horizontal="center" vertical="center" wrapText="1"/>
      <protection locked="0"/>
    </xf>
    <xf numFmtId="0" fontId="21" fillId="7" borderId="6" xfId="4" applyFont="1" applyBorder="1" applyProtection="1">
      <alignment horizontal="center" vertical="center" wrapText="1"/>
      <protection locked="0"/>
    </xf>
    <xf numFmtId="0" fontId="26" fillId="2" borderId="7" xfId="0" applyFont="1" applyFill="1" applyBorder="1" applyAlignment="1" applyProtection="1">
      <alignment horizontal="left" vertical="center" wrapText="1" indent="1"/>
      <protection locked="0"/>
    </xf>
    <xf numFmtId="0" fontId="26" fillId="2" borderId="1" xfId="0" applyFont="1" applyFill="1" applyBorder="1" applyAlignment="1" applyProtection="1">
      <alignment horizontal="left" vertical="center" wrapText="1" indent="1"/>
      <protection locked="0"/>
    </xf>
    <xf numFmtId="0" fontId="26" fillId="9" borderId="1"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indent="1"/>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left" vertical="center" wrapText="1"/>
      <protection locked="0"/>
    </xf>
    <xf numFmtId="0" fontId="28" fillId="3" borderId="0" xfId="0" applyFont="1" applyFill="1" applyAlignment="1" applyProtection="1">
      <alignment horizontal="center" vertical="center"/>
      <protection locked="0"/>
    </xf>
    <xf numFmtId="0" fontId="26" fillId="2" borderId="7"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center" vertical="center"/>
      <protection locked="0"/>
    </xf>
    <xf numFmtId="0" fontId="0" fillId="0" borderId="8" xfId="0" applyBorder="1" applyAlignment="1" applyProtection="1">
      <alignment vertical="center" wrapText="1"/>
      <protection locked="0"/>
    </xf>
    <xf numFmtId="0" fontId="26" fillId="9" borderId="7" xfId="0" applyFont="1" applyFill="1" applyBorder="1" applyAlignment="1" applyProtection="1">
      <alignment horizontal="left" vertical="center" wrapText="1"/>
      <protection locked="0"/>
    </xf>
    <xf numFmtId="0" fontId="26" fillId="9" borderId="1" xfId="0" applyFont="1" applyFill="1" applyBorder="1" applyAlignment="1" applyProtection="1">
      <alignment horizontal="left" vertical="center" wrapText="1"/>
      <protection locked="0"/>
    </xf>
    <xf numFmtId="0" fontId="28" fillId="9" borderId="1" xfId="0" applyFont="1" applyFill="1" applyBorder="1" applyAlignment="1" applyProtection="1">
      <alignment horizontal="center" vertical="center"/>
      <protection locked="0"/>
    </xf>
    <xf numFmtId="0" fontId="0" fillId="9" borderId="8" xfId="0" applyFill="1" applyBorder="1" applyAlignment="1" applyProtection="1">
      <alignment vertical="center" wrapText="1"/>
      <protection locked="0"/>
    </xf>
    <xf numFmtId="0" fontId="26" fillId="9" borderId="9" xfId="0" applyFont="1" applyFill="1" applyBorder="1" applyAlignment="1" applyProtection="1">
      <alignment horizontal="left" vertical="center" wrapText="1"/>
      <protection locked="0"/>
    </xf>
    <xf numFmtId="0" fontId="26" fillId="9" borderId="10" xfId="0" applyFont="1" applyFill="1" applyBorder="1" applyAlignment="1" applyProtection="1">
      <alignment horizontal="left" vertical="center" wrapText="1"/>
      <protection locked="0"/>
    </xf>
    <xf numFmtId="0" fontId="28" fillId="9" borderId="10" xfId="0" applyFont="1" applyFill="1" applyBorder="1" applyAlignment="1" applyProtection="1">
      <alignment horizontal="center" vertical="center"/>
      <protection locked="0"/>
    </xf>
    <xf numFmtId="0" fontId="0" fillId="9" borderId="11" xfId="0" applyFill="1" applyBorder="1" applyAlignment="1" applyProtection="1">
      <alignment vertical="center" wrapText="1"/>
      <protection locked="0"/>
    </xf>
    <xf numFmtId="0" fontId="26" fillId="3" borderId="0" xfId="0" applyFont="1" applyFill="1" applyAlignment="1" applyProtection="1">
      <alignment horizontal="left" vertical="top" wrapText="1"/>
      <protection locked="0"/>
    </xf>
    <xf numFmtId="0" fontId="26" fillId="3"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29" fillId="0" borderId="0" xfId="0" applyFont="1" applyAlignment="1" applyProtection="1">
      <alignment horizontal="left" wrapText="1"/>
      <protection locked="0"/>
    </xf>
    <xf numFmtId="0" fontId="26" fillId="2" borderId="9" xfId="0" applyFont="1" applyFill="1" applyBorder="1" applyAlignment="1" applyProtection="1">
      <alignment horizontal="left" vertical="center" wrapText="1"/>
      <protection locked="0"/>
    </xf>
    <xf numFmtId="0" fontId="26" fillId="2" borderId="10" xfId="0" applyFont="1" applyFill="1" applyBorder="1" applyAlignment="1" applyProtection="1">
      <alignment horizontal="left" vertical="center" wrapText="1"/>
      <protection locked="0"/>
    </xf>
    <xf numFmtId="0" fontId="28" fillId="3" borderId="10" xfId="0" applyFont="1" applyFill="1" applyBorder="1" applyAlignment="1" applyProtection="1">
      <alignment horizontal="center" vertical="center"/>
      <protection locked="0"/>
    </xf>
    <xf numFmtId="0" fontId="0" fillId="0" borderId="11" xfId="0" applyBorder="1" applyAlignment="1" applyProtection="1">
      <alignment vertical="center" wrapText="1"/>
      <protection locked="0"/>
    </xf>
    <xf numFmtId="0" fontId="26" fillId="2" borderId="0" xfId="0" applyFont="1" applyFill="1" applyAlignment="1" applyProtection="1">
      <alignment horizontal="center" vertical="center" wrapText="1"/>
      <protection locked="0"/>
    </xf>
    <xf numFmtId="0" fontId="26" fillId="2" borderId="0" xfId="0" applyFont="1" applyFill="1" applyAlignment="1" applyProtection="1">
      <alignment vertical="center" wrapText="1"/>
      <protection locked="0"/>
    </xf>
    <xf numFmtId="0" fontId="21" fillId="8" borderId="34" xfId="4" applyFont="1" applyFill="1" applyBorder="1" applyProtection="1">
      <alignment horizontal="center" vertical="center" wrapText="1"/>
      <protection locked="0"/>
    </xf>
    <xf numFmtId="0" fontId="21" fillId="8" borderId="35" xfId="4" applyFont="1" applyFill="1" applyBorder="1" applyProtection="1">
      <alignment horizontal="center" vertical="center" wrapText="1"/>
      <protection locked="0"/>
    </xf>
    <xf numFmtId="0" fontId="21" fillId="8" borderId="36" xfId="4" applyFont="1" applyFill="1" applyBorder="1" applyProtection="1">
      <alignment horizontal="center" vertical="center" wrapText="1"/>
      <protection locked="0"/>
    </xf>
    <xf numFmtId="0" fontId="1" fillId="0" borderId="0" xfId="0" applyFont="1" applyAlignment="1" applyProtection="1">
      <alignment horizontal="left" vertical="center" indent="1"/>
      <protection locked="0"/>
    </xf>
    <xf numFmtId="0" fontId="9" fillId="0" borderId="0" xfId="0" applyFont="1" applyAlignment="1">
      <alignment horizontal="left" vertical="top" wrapText="1"/>
    </xf>
    <xf numFmtId="0" fontId="9" fillId="0" borderId="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5" fillId="9" borderId="44" xfId="0" applyFont="1" applyFill="1" applyBorder="1" applyAlignment="1" applyProtection="1">
      <alignment vertical="center"/>
      <protection locked="0"/>
    </xf>
    <xf numFmtId="0" fontId="15" fillId="9" borderId="3" xfId="0" applyFont="1" applyFill="1" applyBorder="1" applyAlignment="1" applyProtection="1">
      <alignment horizontal="left" vertical="center" indent="1"/>
      <protection locked="0"/>
    </xf>
    <xf numFmtId="0" fontId="15" fillId="9" borderId="3" xfId="0" applyFont="1" applyFill="1" applyBorder="1" applyAlignment="1" applyProtection="1">
      <alignment horizontal="left" vertical="center" wrapText="1" indent="1"/>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center" vertical="center"/>
      <protection locked="0"/>
    </xf>
    <xf numFmtId="0" fontId="15" fillId="9" borderId="3" xfId="0" applyFont="1" applyFill="1" applyBorder="1" applyAlignment="1" applyProtection="1">
      <alignment horizontal="center" vertical="center"/>
      <protection locked="0"/>
    </xf>
    <xf numFmtId="0" fontId="15" fillId="9" borderId="3" xfId="0" applyFont="1" applyFill="1" applyBorder="1" applyAlignment="1" applyProtection="1">
      <alignment horizontal="left" vertical="center"/>
      <protection locked="0"/>
    </xf>
    <xf numFmtId="2" fontId="15" fillId="0" borderId="3" xfId="0" applyNumberFormat="1" applyFont="1" applyBorder="1" applyAlignment="1" applyProtection="1">
      <alignment horizontal="left" vertical="center" wrapText="1"/>
      <protection locked="0"/>
    </xf>
    <xf numFmtId="164" fontId="15" fillId="0" borderId="33" xfId="0" applyNumberFormat="1" applyFont="1" applyBorder="1" applyAlignment="1" applyProtection="1">
      <alignment horizontal="left" vertical="center"/>
      <protection locked="0"/>
    </xf>
    <xf numFmtId="0" fontId="15" fillId="9" borderId="45" xfId="0" applyFont="1" applyFill="1" applyBorder="1" applyAlignment="1" applyProtection="1">
      <alignment vertical="center"/>
      <protection locked="0"/>
    </xf>
    <xf numFmtId="0" fontId="15" fillId="9" borderId="1" xfId="0" applyFont="1" applyFill="1" applyBorder="1" applyAlignment="1" applyProtection="1">
      <alignment horizontal="left" vertical="center" indent="1"/>
      <protection locked="0"/>
    </xf>
    <xf numFmtId="0" fontId="15" fillId="9" borderId="1" xfId="0" applyFont="1" applyFill="1" applyBorder="1" applyAlignment="1" applyProtection="1">
      <alignment horizontal="left" vertical="center" wrapText="1" indent="1"/>
      <protection locked="0"/>
    </xf>
    <xf numFmtId="0" fontId="15" fillId="0" borderId="1" xfId="0" applyFont="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1" xfId="0" applyFont="1" applyFill="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164" fontId="15" fillId="0" borderId="24" xfId="0" applyNumberFormat="1" applyFont="1" applyBorder="1" applyAlignment="1" applyProtection="1">
      <alignment horizontal="left" vertical="center"/>
      <protection locked="0"/>
    </xf>
    <xf numFmtId="0" fontId="15" fillId="9" borderId="46" xfId="0" applyFont="1" applyFill="1" applyBorder="1" applyAlignment="1" applyProtection="1">
      <alignment vertical="center"/>
      <protection locked="0"/>
    </xf>
    <xf numFmtId="0" fontId="15" fillId="9" borderId="21" xfId="0" applyFont="1" applyFill="1" applyBorder="1" applyAlignment="1" applyProtection="1">
      <alignment horizontal="left" vertical="center" indent="1"/>
      <protection locked="0"/>
    </xf>
    <xf numFmtId="0" fontId="15" fillId="9" borderId="21" xfId="0" applyFont="1" applyFill="1" applyBorder="1" applyAlignment="1" applyProtection="1">
      <alignment horizontal="left" vertical="center" wrapText="1" indent="1"/>
      <protection locked="0"/>
    </xf>
    <xf numFmtId="0" fontId="15" fillId="0" borderId="21" xfId="0" applyFont="1" applyBorder="1" applyAlignment="1" applyProtection="1">
      <alignment horizontal="left" vertical="center"/>
      <protection locked="0"/>
    </xf>
    <xf numFmtId="0" fontId="15" fillId="0" borderId="21" xfId="0" applyFont="1" applyBorder="1" applyAlignment="1" applyProtection="1">
      <alignment horizontal="center" vertical="center"/>
      <protection locked="0"/>
    </xf>
    <xf numFmtId="0" fontId="15" fillId="9" borderId="21" xfId="0" applyFont="1" applyFill="1" applyBorder="1" applyAlignment="1" applyProtection="1">
      <alignment horizontal="center" vertical="center"/>
      <protection locked="0"/>
    </xf>
    <xf numFmtId="0" fontId="15" fillId="9" borderId="21" xfId="0" applyFont="1" applyFill="1" applyBorder="1" applyAlignment="1" applyProtection="1">
      <alignment horizontal="left" vertical="center"/>
      <protection locked="0"/>
    </xf>
    <xf numFmtId="0" fontId="15" fillId="0" borderId="21" xfId="0" applyFont="1" applyBorder="1" applyAlignment="1" applyProtection="1">
      <alignment horizontal="left" vertical="center" wrapText="1"/>
      <protection locked="0"/>
    </xf>
    <xf numFmtId="164" fontId="15" fillId="0" borderId="22" xfId="0" applyNumberFormat="1" applyFont="1" applyBorder="1" applyAlignment="1" applyProtection="1">
      <alignment horizontal="left" vertical="center"/>
      <protection locked="0"/>
    </xf>
    <xf numFmtId="0" fontId="15" fillId="9" borderId="18" xfId="0" applyFont="1" applyFill="1" applyBorder="1" applyAlignment="1" applyProtection="1">
      <alignment horizontal="left" vertical="center" indent="1"/>
      <protection locked="0"/>
    </xf>
    <xf numFmtId="0" fontId="15" fillId="9" borderId="18" xfId="0" applyFont="1" applyFill="1" applyBorder="1" applyAlignment="1" applyProtection="1">
      <alignment horizontal="left" vertical="center" wrapText="1" indent="1"/>
      <protection locked="0"/>
    </xf>
    <xf numFmtId="0" fontId="15" fillId="0" borderId="18" xfId="0" applyFont="1" applyBorder="1" applyAlignment="1" applyProtection="1">
      <alignment horizontal="left" vertical="center"/>
      <protection locked="0"/>
    </xf>
    <xf numFmtId="0" fontId="15" fillId="0" borderId="18" xfId="0" applyFont="1" applyBorder="1" applyAlignment="1" applyProtection="1">
      <alignment horizontal="center" vertical="center"/>
      <protection locked="0"/>
    </xf>
    <xf numFmtId="0" fontId="15" fillId="9" borderId="18" xfId="0" applyFont="1" applyFill="1" applyBorder="1" applyAlignment="1" applyProtection="1">
      <alignment horizontal="center" vertical="center"/>
      <protection locked="0"/>
    </xf>
    <xf numFmtId="0" fontId="15" fillId="9" borderId="18" xfId="0" applyFont="1" applyFill="1" applyBorder="1" applyAlignment="1" applyProtection="1">
      <alignment horizontal="left" vertical="center"/>
      <protection locked="0"/>
    </xf>
    <xf numFmtId="0" fontId="15" fillId="0" borderId="18" xfId="0" applyFont="1" applyBorder="1" applyAlignment="1" applyProtection="1">
      <alignment horizontal="left" vertical="center" wrapText="1"/>
      <protection locked="0"/>
    </xf>
    <xf numFmtId="164" fontId="15" fillId="0" borderId="19" xfId="0" applyNumberFormat="1" applyFont="1" applyBorder="1" applyAlignment="1" applyProtection="1">
      <alignment horizontal="left" vertical="center"/>
      <protection locked="0"/>
    </xf>
    <xf numFmtId="9" fontId="16" fillId="9" borderId="1" xfId="1" applyFont="1" applyFill="1" applyBorder="1" applyAlignment="1" applyProtection="1">
      <alignment horizontal="left" vertical="center" wrapText="1" indent="1"/>
      <protection locked="0"/>
    </xf>
    <xf numFmtId="0" fontId="16" fillId="9" borderId="21" xfId="0" applyFont="1" applyFill="1" applyBorder="1" applyAlignment="1" applyProtection="1">
      <alignment horizontal="left" vertical="center" wrapText="1" indent="1"/>
      <protection locked="0"/>
    </xf>
    <xf numFmtId="0" fontId="15" fillId="9" borderId="44" xfId="0" applyFont="1" applyFill="1" applyBorder="1" applyAlignment="1" applyProtection="1">
      <alignment horizontal="left" vertical="center" indent="2"/>
      <protection locked="0"/>
    </xf>
    <xf numFmtId="0" fontId="15" fillId="9" borderId="45" xfId="0" applyFont="1" applyFill="1" applyBorder="1" applyAlignment="1" applyProtection="1">
      <alignment horizontal="left" vertical="center" indent="2"/>
      <protection locked="0"/>
    </xf>
    <xf numFmtId="0" fontId="15" fillId="9" borderId="46" xfId="0" applyFont="1" applyFill="1" applyBorder="1" applyAlignment="1" applyProtection="1">
      <alignment horizontal="left" vertical="center" indent="2"/>
      <protection locked="0"/>
    </xf>
    <xf numFmtId="0" fontId="14" fillId="9" borderId="18" xfId="0" applyFont="1" applyFill="1" applyBorder="1" applyAlignment="1" applyProtection="1">
      <alignment horizontal="left" vertical="center" wrapText="1" indent="1"/>
      <protection locked="0"/>
    </xf>
    <xf numFmtId="0" fontId="14" fillId="9" borderId="1" xfId="0" applyFont="1" applyFill="1" applyBorder="1" applyAlignment="1" applyProtection="1">
      <alignment horizontal="left" vertical="center" wrapText="1" indent="1"/>
      <protection locked="0"/>
    </xf>
    <xf numFmtId="0" fontId="32" fillId="9" borderId="1" xfId="2" applyFont="1" applyFill="1" applyBorder="1" applyAlignment="1" applyProtection="1">
      <alignment horizontal="left" vertical="center" wrapText="1" indent="1"/>
      <protection locked="0"/>
    </xf>
    <xf numFmtId="0" fontId="15" fillId="9" borderId="18"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indent="1"/>
      <protection locked="0"/>
    </xf>
    <xf numFmtId="0" fontId="14" fillId="9" borderId="2" xfId="0" applyFont="1" applyFill="1" applyBorder="1" applyAlignment="1" applyProtection="1">
      <alignment horizontal="left" vertical="center" wrapText="1" indent="1"/>
      <protection locked="0"/>
    </xf>
    <xf numFmtId="0" fontId="15" fillId="9" borderId="2" xfId="0" applyFont="1" applyFill="1" applyBorder="1" applyAlignment="1" applyProtection="1">
      <alignment horizontal="left" vertical="center"/>
      <protection locked="0"/>
    </xf>
    <xf numFmtId="0" fontId="15" fillId="9" borderId="2" xfId="0" applyFont="1" applyFill="1" applyBorder="1" applyAlignment="1" applyProtection="1">
      <alignment horizontal="left" vertical="top" indent="1"/>
      <protection locked="0"/>
    </xf>
    <xf numFmtId="164" fontId="15" fillId="0" borderId="32" xfId="0" applyNumberFormat="1" applyFont="1" applyBorder="1" applyAlignment="1" applyProtection="1">
      <alignment horizontal="left" vertical="center"/>
      <protection locked="0"/>
    </xf>
    <xf numFmtId="0" fontId="16" fillId="9" borderId="18" xfId="0" applyFont="1" applyFill="1" applyBorder="1" applyAlignment="1" applyProtection="1">
      <alignment horizontal="left" vertical="center" wrapText="1" indent="1"/>
      <protection locked="0"/>
    </xf>
    <xf numFmtId="0" fontId="15" fillId="9" borderId="25" xfId="0" applyFont="1" applyFill="1" applyBorder="1" applyAlignment="1" applyProtection="1">
      <alignment horizontal="left" vertical="center"/>
      <protection locked="0"/>
    </xf>
    <xf numFmtId="0" fontId="15" fillId="0" borderId="2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9" borderId="4" xfId="0" applyFont="1" applyFill="1" applyBorder="1" applyAlignment="1" applyProtection="1">
      <alignment vertical="center"/>
      <protection locked="0"/>
    </xf>
    <xf numFmtId="0" fontId="15" fillId="9" borderId="48" xfId="0" applyFont="1" applyFill="1" applyBorder="1" applyAlignment="1" applyProtection="1">
      <alignment horizontal="left" vertical="center" indent="1"/>
      <protection locked="0"/>
    </xf>
    <xf numFmtId="0" fontId="15" fillId="9" borderId="5" xfId="0" applyFont="1" applyFill="1" applyBorder="1" applyAlignment="1" applyProtection="1">
      <alignment horizontal="left" vertical="center" indent="1"/>
      <protection locked="0"/>
    </xf>
    <xf numFmtId="0" fontId="15" fillId="9" borderId="5" xfId="0" applyFont="1" applyFill="1" applyBorder="1" applyAlignment="1" applyProtection="1">
      <alignment horizontal="left" vertical="center" wrapText="1" indent="1"/>
      <protection locked="0"/>
    </xf>
    <xf numFmtId="0" fontId="15" fillId="3" borderId="5"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protection locked="0"/>
    </xf>
    <xf numFmtId="0" fontId="15" fillId="9" borderId="7" xfId="0" applyFont="1" applyFill="1" applyBorder="1" applyAlignment="1" applyProtection="1">
      <alignment vertical="center"/>
      <protection locked="0"/>
    </xf>
    <xf numFmtId="0" fontId="15" fillId="9" borderId="49" xfId="0" applyFont="1" applyFill="1" applyBorder="1" applyAlignment="1" applyProtection="1">
      <alignment horizontal="left" vertical="center" indent="1"/>
      <protection locked="0"/>
    </xf>
    <xf numFmtId="0" fontId="15" fillId="3" borderId="1" xfId="0" applyFont="1" applyFill="1" applyBorder="1" applyAlignment="1" applyProtection="1">
      <alignment horizontal="center" vertical="center"/>
      <protection locked="0"/>
    </xf>
    <xf numFmtId="0" fontId="33" fillId="9" borderId="1" xfId="0" applyFont="1" applyFill="1" applyBorder="1" applyAlignment="1" applyProtection="1">
      <alignment horizontal="left" vertical="center" indent="1"/>
      <protection locked="0"/>
    </xf>
    <xf numFmtId="0" fontId="15" fillId="0" borderId="8" xfId="0" applyFont="1" applyBorder="1" applyAlignment="1" applyProtection="1">
      <alignment horizontal="left" vertical="center"/>
      <protection locked="0"/>
    </xf>
    <xf numFmtId="0" fontId="15" fillId="9" borderId="9" xfId="0" applyFont="1" applyFill="1" applyBorder="1" applyAlignment="1" applyProtection="1">
      <alignment vertical="center"/>
      <protection locked="0"/>
    </xf>
    <xf numFmtId="0" fontId="15" fillId="9" borderId="50" xfId="0" applyFont="1" applyFill="1" applyBorder="1" applyAlignment="1" applyProtection="1">
      <alignment horizontal="left" vertical="center" indent="1"/>
      <protection locked="0"/>
    </xf>
    <xf numFmtId="0" fontId="15" fillId="9" borderId="10" xfId="0" applyFont="1" applyFill="1" applyBorder="1" applyAlignment="1" applyProtection="1">
      <alignment horizontal="left" vertical="center" indent="1"/>
      <protection locked="0"/>
    </xf>
    <xf numFmtId="0" fontId="15" fillId="9" borderId="10" xfId="0" applyFont="1" applyFill="1" applyBorder="1" applyAlignment="1" applyProtection="1">
      <alignment horizontal="left" vertical="center" wrapText="1" indent="1"/>
      <protection locked="0"/>
    </xf>
    <xf numFmtId="0" fontId="15" fillId="3" borderId="10" xfId="0" applyFont="1" applyFill="1" applyBorder="1" applyAlignment="1" applyProtection="1">
      <alignment horizontal="center" vertical="center"/>
      <protection locked="0"/>
    </xf>
    <xf numFmtId="0" fontId="16" fillId="9" borderId="10" xfId="0" applyFont="1" applyFill="1" applyBorder="1" applyAlignment="1" applyProtection="1">
      <alignment horizontal="left" vertical="center" wrapText="1" indent="1"/>
      <protection locked="0"/>
    </xf>
    <xf numFmtId="0" fontId="16"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protection locked="0"/>
    </xf>
    <xf numFmtId="0" fontId="16" fillId="9" borderId="5" xfId="0" applyFont="1" applyFill="1" applyBorder="1" applyAlignment="1" applyProtection="1">
      <alignment horizontal="left" vertical="center" wrapText="1" indent="1"/>
      <protection locked="0"/>
    </xf>
    <xf numFmtId="0" fontId="16" fillId="0" borderId="5" xfId="0" applyFont="1" applyBorder="1" applyAlignment="1" applyProtection="1">
      <alignment horizontal="left" vertical="center" wrapText="1"/>
      <protection locked="0"/>
    </xf>
    <xf numFmtId="0" fontId="33" fillId="9" borderId="10" xfId="0" applyFont="1" applyFill="1" applyBorder="1" applyAlignment="1" applyProtection="1">
      <alignment horizontal="left" vertical="center" wrapText="1" indent="1"/>
      <protection locked="0"/>
    </xf>
    <xf numFmtId="0" fontId="15" fillId="0" borderId="10" xfId="0" applyFont="1" applyBorder="1" applyAlignment="1" applyProtection="1">
      <alignment horizontal="left" vertical="center" wrapText="1"/>
      <protection locked="0"/>
    </xf>
    <xf numFmtId="0" fontId="17" fillId="9" borderId="5" xfId="0" applyFont="1" applyFill="1" applyBorder="1" applyAlignment="1" applyProtection="1">
      <alignment horizontal="left" vertical="center" wrapText="1" indent="1"/>
      <protection locked="0"/>
    </xf>
    <xf numFmtId="0" fontId="17" fillId="9" borderId="10" xfId="0" applyFont="1" applyFill="1" applyBorder="1" applyAlignment="1" applyProtection="1">
      <alignment horizontal="left" vertical="center" wrapText="1" indent="1"/>
      <protection locked="0"/>
    </xf>
    <xf numFmtId="0" fontId="15" fillId="9" borderId="3" xfId="0" applyFont="1" applyFill="1" applyBorder="1" applyAlignment="1" applyProtection="1">
      <alignment vertical="center"/>
      <protection locked="0"/>
    </xf>
    <xf numFmtId="0" fontId="15" fillId="9" borderId="53" xfId="0" applyFont="1" applyFill="1" applyBorder="1" applyAlignment="1" applyProtection="1">
      <alignment horizontal="left" vertical="center" indent="1"/>
      <protection locked="0"/>
    </xf>
    <xf numFmtId="0" fontId="15" fillId="3" borderId="3" xfId="0"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indent="1"/>
      <protection locked="0"/>
    </xf>
    <xf numFmtId="0" fontId="16" fillId="9" borderId="3" xfId="0" applyFont="1" applyFill="1" applyBorder="1" applyAlignment="1" applyProtection="1">
      <alignment horizontal="left" vertical="center" wrapText="1" indent="1"/>
      <protection locked="0"/>
    </xf>
    <xf numFmtId="0" fontId="15" fillId="0" borderId="3"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protection locked="0"/>
    </xf>
    <xf numFmtId="0" fontId="15" fillId="9" borderId="1" xfId="0" applyFont="1" applyFill="1" applyBorder="1" applyAlignment="1" applyProtection="1">
      <alignment vertical="center"/>
      <protection locked="0"/>
    </xf>
    <xf numFmtId="0" fontId="15" fillId="0" borderId="1" xfId="0" applyFont="1" applyBorder="1" applyAlignment="1" applyProtection="1">
      <alignment horizontal="left" vertical="top" wrapText="1"/>
      <protection locked="0"/>
    </xf>
    <xf numFmtId="0" fontId="15" fillId="9" borderId="2" xfId="0" applyFont="1" applyFill="1" applyBorder="1" applyAlignment="1" applyProtection="1">
      <alignment vertical="center"/>
      <protection locked="0"/>
    </xf>
    <xf numFmtId="0" fontId="15" fillId="9" borderId="51" xfId="0" applyFont="1" applyFill="1" applyBorder="1" applyAlignment="1" applyProtection="1">
      <alignment horizontal="left" vertical="center" indent="1"/>
      <protection locked="0"/>
    </xf>
    <xf numFmtId="0" fontId="15" fillId="9" borderId="2" xfId="0" applyFont="1" applyFill="1" applyBorder="1" applyAlignment="1" applyProtection="1">
      <alignment horizontal="left" vertical="center" wrapText="1" inden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7" fillId="9" borderId="2" xfId="0" applyFont="1" applyFill="1" applyBorder="1" applyAlignment="1" applyProtection="1">
      <alignment horizontal="left" vertical="center" wrapText="1" indent="1"/>
      <protection locked="0"/>
    </xf>
    <xf numFmtId="0" fontId="16" fillId="9" borderId="2" xfId="0" applyFont="1" applyFill="1" applyBorder="1" applyAlignment="1" applyProtection="1">
      <alignment horizontal="left" vertical="center" wrapText="1" indent="1"/>
      <protection locked="0"/>
    </xf>
    <xf numFmtId="0" fontId="15" fillId="0" borderId="2" xfId="0" applyFont="1" applyBorder="1" applyAlignment="1" applyProtection="1">
      <alignment horizontal="left" vertical="center" wrapText="1"/>
      <protection locked="0"/>
    </xf>
    <xf numFmtId="0" fontId="15" fillId="0" borderId="52" xfId="0" applyFont="1" applyBorder="1" applyAlignment="1" applyProtection="1">
      <alignment horizontal="left" vertical="center"/>
      <protection locked="0"/>
    </xf>
    <xf numFmtId="0" fontId="15" fillId="9" borderId="55" xfId="0" applyFont="1" applyFill="1" applyBorder="1" applyAlignment="1" applyProtection="1">
      <alignment horizontal="left" vertical="center" wrapText="1" indent="1"/>
      <protection locked="0"/>
    </xf>
    <xf numFmtId="0" fontId="15" fillId="9" borderId="56" xfId="0" applyFont="1" applyFill="1" applyBorder="1" applyAlignment="1" applyProtection="1">
      <alignment horizontal="left" vertical="center" wrapText="1" indent="1"/>
      <protection locked="0"/>
    </xf>
    <xf numFmtId="0" fontId="15" fillId="9" borderId="39" xfId="0" applyFont="1" applyFill="1" applyBorder="1" applyAlignment="1" applyProtection="1">
      <alignment horizontal="left" vertical="center" wrapText="1" indent="1"/>
      <protection locked="0"/>
    </xf>
    <xf numFmtId="0" fontId="14" fillId="9" borderId="10" xfId="0" applyFont="1" applyFill="1" applyBorder="1" applyAlignment="1" applyProtection="1">
      <alignment horizontal="left" vertical="center" wrapText="1" indent="1"/>
      <protection locked="0"/>
    </xf>
    <xf numFmtId="0" fontId="14" fillId="9" borderId="5" xfId="0" applyFont="1" applyFill="1" applyBorder="1" applyAlignment="1" applyProtection="1">
      <alignment horizontal="left" vertical="center" wrapText="1" indent="1"/>
      <protection locked="0"/>
    </xf>
    <xf numFmtId="0" fontId="32" fillId="0" borderId="5" xfId="2" applyFont="1" applyFill="1" applyBorder="1" applyAlignment="1" applyProtection="1">
      <alignment horizontal="left" vertical="center" wrapText="1"/>
      <protection locked="0"/>
    </xf>
    <xf numFmtId="0" fontId="32" fillId="9" borderId="1" xfId="2" applyFont="1" applyFill="1" applyBorder="1" applyAlignment="1" applyProtection="1">
      <alignment horizontal="left" vertical="center" indent="1"/>
      <protection locked="0"/>
    </xf>
    <xf numFmtId="0" fontId="15" fillId="9" borderId="1" xfId="0" applyFont="1" applyFill="1" applyBorder="1" applyAlignment="1" applyProtection="1">
      <alignment horizontal="left" vertical="top" indent="1"/>
      <protection locked="0"/>
    </xf>
    <xf numFmtId="0" fontId="16" fillId="9" borderId="54" xfId="0" applyFont="1" applyFill="1" applyBorder="1" applyAlignment="1" applyProtection="1">
      <alignment horizontal="left" vertical="center" wrapText="1" indent="1"/>
      <protection locked="0"/>
    </xf>
    <xf numFmtId="0" fontId="33" fillId="9" borderId="5" xfId="0" applyFont="1" applyFill="1" applyBorder="1" applyAlignment="1" applyProtection="1">
      <alignment horizontal="left" vertical="center" indent="1"/>
      <protection locked="0"/>
    </xf>
    <xf numFmtId="0" fontId="32" fillId="9" borderId="5" xfId="2" applyFont="1" applyFill="1" applyBorder="1" applyAlignment="1" applyProtection="1">
      <alignment horizontal="left" vertical="center" wrapText="1" indent="1"/>
      <protection locked="0"/>
    </xf>
    <xf numFmtId="9" fontId="32" fillId="9" borderId="1" xfId="2" applyNumberFormat="1" applyFont="1" applyFill="1" applyBorder="1" applyAlignment="1" applyProtection="1">
      <alignment horizontal="left" vertical="center" wrapText="1" indent="1"/>
      <protection locked="0"/>
    </xf>
    <xf numFmtId="9" fontId="16" fillId="0" borderId="1" xfId="1" applyFont="1" applyFill="1" applyBorder="1" applyAlignment="1" applyProtection="1">
      <alignment horizontal="left" vertical="center" wrapText="1"/>
      <protection locked="0"/>
    </xf>
    <xf numFmtId="9" fontId="17" fillId="9" borderId="10" xfId="1" applyFont="1" applyFill="1" applyBorder="1" applyAlignment="1" applyProtection="1">
      <alignment horizontal="left" vertical="center" wrapText="1" indent="1"/>
      <protection locked="0"/>
    </xf>
    <xf numFmtId="9" fontId="17" fillId="9" borderId="3" xfId="1" applyFont="1" applyFill="1" applyBorder="1" applyAlignment="1" applyProtection="1">
      <alignment horizontal="left" vertical="center" wrapText="1" indent="1"/>
      <protection locked="0"/>
    </xf>
    <xf numFmtId="0" fontId="16" fillId="0" borderId="3" xfId="0" applyFont="1" applyBorder="1" applyAlignment="1" applyProtection="1">
      <alignment horizontal="left" vertical="center" wrapText="1"/>
      <protection locked="0"/>
    </xf>
    <xf numFmtId="9" fontId="17" fillId="9" borderId="1" xfId="1" applyFont="1" applyFill="1" applyBorder="1" applyAlignment="1" applyProtection="1">
      <alignment horizontal="left" vertical="center" wrapText="1" indent="1"/>
      <protection locked="0"/>
    </xf>
    <xf numFmtId="9" fontId="17" fillId="9" borderId="2" xfId="1" applyFont="1" applyFill="1" applyBorder="1" applyAlignment="1" applyProtection="1">
      <alignment horizontal="left" vertical="center" wrapText="1" inden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1" fillId="0" borderId="1" xfId="2" applyFill="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1" xfId="2" applyFont="1" applyFill="1" applyBorder="1" applyAlignment="1" applyProtection="1">
      <alignment horizontal="left" vertical="center" wrapText="1"/>
      <protection locked="0"/>
    </xf>
    <xf numFmtId="0" fontId="14" fillId="0" borderId="3" xfId="2" applyFont="1" applyFill="1" applyBorder="1" applyAlignment="1" applyProtection="1">
      <alignment horizontal="left" vertical="center" wrapText="1"/>
      <protection locked="0"/>
    </xf>
    <xf numFmtId="9" fontId="14" fillId="0" borderId="1" xfId="2" applyNumberFormat="1" applyFont="1" applyFill="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2" borderId="2" xfId="2" applyFill="1" applyBorder="1" applyAlignment="1" applyProtection="1">
      <alignment horizontal="left" vertical="center" wrapText="1"/>
      <protection locked="0"/>
    </xf>
    <xf numFmtId="0" fontId="34" fillId="9" borderId="1" xfId="2" applyFont="1" applyFill="1" applyBorder="1" applyAlignment="1" applyProtection="1">
      <alignment horizontal="left" vertical="center" wrapText="1" indent="1"/>
      <protection locked="0"/>
    </xf>
    <xf numFmtId="0" fontId="11" fillId="0" borderId="18" xfId="2" applyBorder="1" applyAlignment="1" applyProtection="1">
      <alignment horizontal="left" vertical="center" wrapText="1"/>
      <protection locked="0"/>
    </xf>
    <xf numFmtId="0" fontId="11" fillId="0" borderId="11" xfId="2" applyBorder="1" applyAlignment="1" applyProtection="1">
      <alignment vertical="center" wrapText="1"/>
      <protection locked="0"/>
    </xf>
    <xf numFmtId="0" fontId="11" fillId="9" borderId="1" xfId="2" applyFill="1" applyBorder="1" applyAlignment="1" applyProtection="1">
      <alignment horizontal="left" vertical="center" wrapText="1" indent="1"/>
      <protection locked="0"/>
    </xf>
    <xf numFmtId="0" fontId="37" fillId="9" borderId="1" xfId="0" applyFont="1" applyFill="1" applyBorder="1" applyAlignment="1">
      <alignment horizontal="left" vertical="center" wrapText="1" indent="1"/>
    </xf>
    <xf numFmtId="0" fontId="32" fillId="0" borderId="1" xfId="2" applyFont="1" applyFill="1" applyBorder="1" applyAlignment="1" applyProtection="1">
      <alignment horizontal="left" vertical="center" wrapText="1"/>
      <protection locked="0"/>
    </xf>
    <xf numFmtId="0" fontId="14" fillId="9" borderId="3" xfId="0" applyFont="1" applyFill="1" applyBorder="1" applyAlignment="1" applyProtection="1">
      <alignment horizontal="left" vertical="center" wrapText="1" indent="1"/>
      <protection locked="0"/>
    </xf>
    <xf numFmtId="0" fontId="15" fillId="9" borderId="1" xfId="0" applyFont="1" applyFill="1" applyBorder="1" applyAlignment="1">
      <alignment wrapText="1"/>
    </xf>
    <xf numFmtId="0" fontId="43" fillId="0" borderId="1" xfId="0" applyFont="1" applyBorder="1" applyAlignment="1" applyProtection="1">
      <alignment horizontal="center" vertical="center"/>
      <protection locked="0"/>
    </xf>
    <xf numFmtId="0" fontId="43" fillId="9" borderId="0" xfId="0" applyFont="1" applyFill="1" applyAlignment="1">
      <alignment horizontal="center" vertical="center"/>
    </xf>
    <xf numFmtId="0" fontId="45" fillId="0" borderId="0" xfId="2" applyFont="1" applyBorder="1" applyAlignment="1" applyProtection="1">
      <alignment horizontal="left" vertical="top" wrapText="1"/>
    </xf>
    <xf numFmtId="0" fontId="45" fillId="0" borderId="0" xfId="2" applyFont="1" applyBorder="1" applyAlignment="1" applyProtection="1">
      <alignment horizontal="left" vertical="center" wrapText="1" indent="2"/>
    </xf>
    <xf numFmtId="0" fontId="45" fillId="0" borderId="0" xfId="2" applyFont="1" applyFill="1" applyBorder="1" applyAlignment="1" applyProtection="1">
      <alignment horizontal="left" vertical="top" wrapText="1"/>
    </xf>
    <xf numFmtId="0" fontId="45" fillId="0" borderId="0" xfId="2" applyFont="1" applyFill="1" applyBorder="1" applyAlignment="1" applyProtection="1">
      <alignment horizontal="left" vertical="center" wrapText="1"/>
    </xf>
    <xf numFmtId="0" fontId="39" fillId="9" borderId="0" xfId="4" applyFont="1" applyFill="1" applyBorder="1" applyAlignment="1">
      <alignment horizontal="center" vertical="center"/>
    </xf>
    <xf numFmtId="0" fontId="41" fillId="9" borderId="0" xfId="0" applyFont="1" applyFill="1" applyAlignment="1">
      <alignment horizontal="right" vertical="center"/>
    </xf>
    <xf numFmtId="0" fontId="42" fillId="9" borderId="0" xfId="0" applyFont="1" applyFill="1" applyAlignment="1">
      <alignment horizontal="right" vertical="center"/>
    </xf>
    <xf numFmtId="0" fontId="0" fillId="9" borderId="0" xfId="0" applyFill="1"/>
    <xf numFmtId="0" fontId="3" fillId="0" borderId="0" xfId="0" applyFont="1" applyAlignment="1">
      <alignment horizontal="left" vertical="center" wrapText="1"/>
    </xf>
    <xf numFmtId="0" fontId="3" fillId="0" borderId="0" xfId="0" applyFont="1" applyAlignment="1">
      <alignment horizontal="left" wrapText="1" indent="2"/>
    </xf>
    <xf numFmtId="0" fontId="1" fillId="0" borderId="0" xfId="0" applyFont="1" applyAlignment="1">
      <alignment horizontal="left" indent="2"/>
    </xf>
    <xf numFmtId="0" fontId="11" fillId="0" borderId="0" xfId="2" applyFill="1" applyBorder="1" applyAlignment="1" applyProtection="1">
      <alignment horizontal="left" vertical="top" wrapText="1" indent="2"/>
    </xf>
    <xf numFmtId="0" fontId="1" fillId="0" borderId="0" xfId="0" applyFont="1"/>
    <xf numFmtId="0" fontId="3" fillId="0" borderId="0" xfId="0" applyFont="1" applyAlignment="1">
      <alignment horizontal="left" wrapText="1" indent="5"/>
    </xf>
    <xf numFmtId="0" fontId="46" fillId="0" borderId="0" xfId="2" applyFont="1" applyBorder="1" applyAlignment="1" applyProtection="1">
      <alignment horizontal="left" vertical="top" wrapText="1" indent="5"/>
    </xf>
    <xf numFmtId="0" fontId="11" fillId="0" borderId="0" xfId="2" applyFill="1" applyBorder="1" applyAlignment="1" applyProtection="1">
      <alignment horizontal="left" vertical="top" wrapText="1" indent="5"/>
    </xf>
    <xf numFmtId="0" fontId="9" fillId="0" borderId="0" xfId="0" applyFont="1" applyAlignment="1" applyProtection="1">
      <alignment horizontal="left" vertical="center" wrapText="1"/>
      <protection locked="0"/>
    </xf>
    <xf numFmtId="0" fontId="47" fillId="9" borderId="1" xfId="2" applyFont="1" applyFill="1" applyBorder="1" applyAlignment="1" applyProtection="1">
      <alignment horizontal="left" vertical="center" indent="1"/>
      <protection locked="0"/>
    </xf>
    <xf numFmtId="0" fontId="14" fillId="9" borderId="0" xfId="0" applyFont="1" applyFill="1" applyAlignment="1">
      <alignment horizontal="left" vertical="center" wrapText="1" indent="1"/>
    </xf>
    <xf numFmtId="0" fontId="14" fillId="9" borderId="0" xfId="0" applyFont="1" applyFill="1" applyAlignment="1">
      <alignment wrapText="1"/>
    </xf>
    <xf numFmtId="0" fontId="0" fillId="0" borderId="0" xfId="0" applyAlignment="1">
      <alignment horizontal="center"/>
    </xf>
    <xf numFmtId="0" fontId="40" fillId="9" borderId="0" xfId="4" applyFont="1" applyFill="1" applyBorder="1" applyAlignment="1">
      <alignment horizontal="center"/>
    </xf>
    <xf numFmtId="0" fontId="11" fillId="0" borderId="0" xfId="2" applyFill="1" applyBorder="1" applyAlignment="1" applyProtection="1">
      <alignment horizontal="left" vertical="top" wrapText="1"/>
    </xf>
    <xf numFmtId="0" fontId="45" fillId="0" borderId="0" xfId="2" applyFont="1" applyFill="1" applyBorder="1" applyAlignment="1" applyProtection="1">
      <alignment horizontal="left" vertical="top" wrapText="1"/>
    </xf>
    <xf numFmtId="0" fontId="3" fillId="0" borderId="0" xfId="0" applyFont="1" applyAlignment="1">
      <alignment horizontal="left" vertical="center" wrapText="1"/>
    </xf>
    <xf numFmtId="0" fontId="11" fillId="0" borderId="0" xfId="2" applyBorder="1" applyAlignment="1" applyProtection="1">
      <alignment horizontal="left" vertical="top" wrapText="1"/>
    </xf>
    <xf numFmtId="0" fontId="45" fillId="0" borderId="0" xfId="2" applyFont="1" applyBorder="1" applyAlignment="1" applyProtection="1">
      <alignment horizontal="left" vertical="top" wrapText="1"/>
    </xf>
    <xf numFmtId="0" fontId="3" fillId="0" borderId="0" xfId="0" applyFont="1" applyAlignment="1">
      <alignment wrapText="1"/>
    </xf>
    <xf numFmtId="0" fontId="3" fillId="0" borderId="0" xfId="0" applyFont="1" applyAlignment="1">
      <alignment horizontal="left" wrapText="1"/>
    </xf>
    <xf numFmtId="0" fontId="38" fillId="8" borderId="0" xfId="4" applyFont="1" applyFill="1" applyBorder="1">
      <alignment horizontal="center" vertical="center" wrapText="1"/>
    </xf>
    <xf numFmtId="0" fontId="6" fillId="9" borderId="0" xfId="0" applyFont="1" applyFill="1" applyAlignment="1">
      <alignment horizontal="left" vertical="top" wrapText="1" indent="1"/>
    </xf>
    <xf numFmtId="0" fontId="6" fillId="9" borderId="0" xfId="0" applyFont="1" applyFill="1" applyAlignment="1">
      <alignment horizontal="left" vertical="top" indent="1"/>
    </xf>
    <xf numFmtId="0" fontId="3" fillId="0" borderId="0" xfId="0" applyFont="1" applyAlignment="1">
      <alignment horizontal="left" wrapText="1" indent="1"/>
    </xf>
    <xf numFmtId="0" fontId="3" fillId="0" borderId="0" xfId="0" applyFont="1" applyAlignment="1">
      <alignment horizontal="left" indent="2"/>
    </xf>
    <xf numFmtId="0" fontId="11" fillId="0" borderId="0" xfId="2" applyFill="1" applyBorder="1" applyAlignment="1" applyProtection="1">
      <alignment vertical="top" wrapText="1"/>
    </xf>
    <xf numFmtId="0" fontId="11" fillId="0" borderId="0" xfId="2" applyFill="1" applyBorder="1" applyAlignment="1" applyProtection="1">
      <alignment horizontal="left" vertical="top" wrapText="1" indent="2"/>
    </xf>
    <xf numFmtId="0" fontId="15" fillId="3" borderId="17" xfId="0" applyFont="1" applyFill="1" applyBorder="1" applyAlignment="1" applyProtection="1">
      <alignment horizontal="left" vertical="center" indent="1"/>
      <protection locked="0"/>
    </xf>
    <xf numFmtId="0" fontId="15" fillId="3" borderId="23" xfId="0" applyFont="1" applyFill="1" applyBorder="1" applyAlignment="1" applyProtection="1">
      <alignment horizontal="left" vertical="center" indent="1"/>
      <protection locked="0"/>
    </xf>
    <xf numFmtId="0" fontId="15" fillId="3" borderId="20" xfId="0" applyFont="1" applyFill="1" applyBorder="1" applyAlignment="1" applyProtection="1">
      <alignment horizontal="left" vertical="center" indent="1"/>
      <protection locked="0"/>
    </xf>
    <xf numFmtId="0" fontId="15" fillId="0" borderId="17" xfId="0" applyFont="1" applyBorder="1" applyAlignment="1" applyProtection="1">
      <alignment horizontal="left" vertical="center" indent="1"/>
      <protection locked="0"/>
    </xf>
    <xf numFmtId="0" fontId="15" fillId="0" borderId="20" xfId="0" applyFont="1" applyBorder="1" applyAlignment="1" applyProtection="1">
      <alignment horizontal="left" vertical="center" indent="1"/>
      <protection locked="0"/>
    </xf>
    <xf numFmtId="0" fontId="15" fillId="0" borderId="23" xfId="0" applyFont="1" applyBorder="1" applyAlignment="1" applyProtection="1">
      <alignment horizontal="left" vertical="center" indent="1"/>
      <protection locked="0"/>
    </xf>
    <xf numFmtId="0" fontId="12" fillId="0" borderId="31" xfId="0" applyFont="1" applyBorder="1" applyAlignment="1">
      <alignment horizontal="center"/>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0" fillId="0" borderId="10"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2" fillId="0" borderId="27"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0" fillId="0" borderId="41" xfId="0" applyBorder="1" applyAlignment="1" applyProtection="1">
      <alignment horizontal="left" vertical="center" indent="1"/>
      <protection locked="0"/>
    </xf>
    <xf numFmtId="0" fontId="0" fillId="0" borderId="43" xfId="0" applyBorder="1" applyAlignment="1" applyProtection="1">
      <alignment horizontal="left" vertical="center" indent="1"/>
      <protection locked="0"/>
    </xf>
    <xf numFmtId="0" fontId="0" fillId="3" borderId="5" xfId="0" applyFill="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3" borderId="6" xfId="0" applyFill="1" applyBorder="1" applyAlignment="1" applyProtection="1">
      <alignment horizontal="left" vertical="center" wrapText="1" indent="1"/>
      <protection locked="0"/>
    </xf>
    <xf numFmtId="0" fontId="2" fillId="3" borderId="5"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3" fillId="9" borderId="37" xfId="0" applyFont="1" applyFill="1" applyBorder="1" applyAlignment="1" applyProtection="1">
      <alignment horizontal="left" vertical="center" wrapText="1" indent="1"/>
      <protection locked="0"/>
    </xf>
    <xf numFmtId="0" fontId="3" fillId="9" borderId="38"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6" fillId="9" borderId="1" xfId="0" applyFont="1" applyFill="1" applyBorder="1" applyAlignment="1" applyProtection="1">
      <alignment horizontal="left" vertical="center" wrapText="1"/>
      <protection locked="0"/>
    </xf>
    <xf numFmtId="0" fontId="29" fillId="3" borderId="13" xfId="0" applyFont="1" applyFill="1" applyBorder="1" applyAlignment="1" applyProtection="1">
      <alignment horizontal="left" vertical="center" wrapText="1"/>
      <protection locked="0"/>
    </xf>
    <xf numFmtId="0" fontId="29" fillId="3" borderId="14" xfId="0" applyFont="1" applyFill="1" applyBorder="1" applyAlignment="1" applyProtection="1">
      <alignment horizontal="left" vertical="center" wrapText="1"/>
      <protection locked="0"/>
    </xf>
    <xf numFmtId="0" fontId="29" fillId="3" borderId="16" xfId="0" applyFont="1" applyFill="1" applyBorder="1" applyAlignment="1" applyProtection="1">
      <alignment horizontal="left" vertical="center" wrapText="1"/>
      <protection locked="0"/>
    </xf>
    <xf numFmtId="0" fontId="23" fillId="0" borderId="0" xfId="0" applyFont="1" applyAlignment="1" applyProtection="1">
      <alignment horizontal="left" wrapText="1"/>
      <protection locked="0"/>
    </xf>
    <xf numFmtId="0" fontId="21" fillId="7" borderId="5" xfId="4" applyFont="1" applyBorder="1" applyProtection="1">
      <alignment horizontal="center" vertical="center" wrapText="1"/>
      <protection locked="0"/>
    </xf>
    <xf numFmtId="0" fontId="26" fillId="2" borderId="10" xfId="0" applyFont="1" applyFill="1" applyBorder="1" applyAlignment="1" applyProtection="1">
      <alignment horizontal="center" vertical="center" wrapText="1"/>
      <protection locked="0"/>
    </xf>
    <xf numFmtId="0" fontId="26" fillId="2" borderId="10"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indent="1"/>
      <protection locked="0"/>
    </xf>
    <xf numFmtId="0" fontId="26" fillId="9" borderId="1"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indent="1"/>
      <protection locked="0"/>
    </xf>
    <xf numFmtId="0" fontId="23" fillId="0" borderId="40" xfId="0" applyFont="1" applyBorder="1" applyAlignment="1" applyProtection="1">
      <alignment horizontal="left" vertical="center" wrapText="1"/>
      <protection locked="0"/>
    </xf>
    <xf numFmtId="0" fontId="22" fillId="0" borderId="0" xfId="0" applyFont="1" applyAlignment="1">
      <alignment horizontal="left"/>
    </xf>
    <xf numFmtId="0" fontId="24" fillId="3" borderId="13" xfId="0" applyFont="1" applyFill="1" applyBorder="1" applyAlignment="1" applyProtection="1">
      <alignment horizontal="left" vertical="center" wrapText="1"/>
      <protection locked="0"/>
    </xf>
    <xf numFmtId="0" fontId="24" fillId="3" borderId="14"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left" vertical="center" wrapText="1"/>
      <protection locked="0"/>
    </xf>
    <xf numFmtId="0" fontId="21" fillId="7" borderId="3" xfId="4" applyFont="1" applyBorder="1" applyProtection="1">
      <alignment horizontal="center" vertical="center" wrapText="1"/>
      <protection locked="0"/>
    </xf>
    <xf numFmtId="0" fontId="26" fillId="3" borderId="1" xfId="0" applyFont="1" applyFill="1" applyBorder="1" applyAlignment="1" applyProtection="1">
      <alignment horizontal="left" vertical="center" wrapText="1" indent="1"/>
      <protection locked="0"/>
    </xf>
    <xf numFmtId="0" fontId="27" fillId="9" borderId="1" xfId="0" applyFont="1" applyFill="1" applyBorder="1" applyAlignment="1" applyProtection="1">
      <alignment horizontal="left" vertical="center" wrapText="1" indent="1"/>
      <protection locked="0"/>
    </xf>
    <xf numFmtId="0" fontId="27" fillId="3" borderId="1" xfId="0" applyFont="1" applyFill="1" applyBorder="1" applyAlignment="1" applyProtection="1">
      <alignment horizontal="left" vertical="center" wrapText="1" indent="1"/>
      <protection locked="0"/>
    </xf>
  </cellXfs>
  <cellStyles count="5">
    <cellStyle name="Followed Hyperlink" xfId="3" builtinId="9" customBuiltin="1"/>
    <cellStyle name="Hyperlink" xfId="2" builtinId="8" customBuiltin="1"/>
    <cellStyle name="NCAHEC-NCMEDICAID" xfId="4" xr:uid="{00000000-0005-0000-0000-000002000000}"/>
    <cellStyle name="Normal" xfId="0" builtinId="0"/>
    <cellStyle name="Percent" xfId="1" builtinId="5"/>
  </cellStyles>
  <dxfs count="8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solid">
          <fgColor auto="1"/>
          <bgColor rgb="FF00B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CDDE5"/>
      <color rgb="FF0D99D6"/>
      <color rgb="FF1D3E55"/>
      <color rgb="FF8CC640"/>
      <color rgb="FFF04E35"/>
      <color rgb="FFFFFF00"/>
      <color rgb="FF685EA9"/>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25400</xdr:colOff>
      <xdr:row>9</xdr:row>
      <xdr:rowOff>119063</xdr:rowOff>
    </xdr:to>
    <xdr:sp macro="" textlink="">
      <xdr:nvSpPr>
        <xdr:cNvPr id="19" name="Rectangle: Rounded Corners 18">
          <a:extLst>
            <a:ext uri="{FF2B5EF4-FFF2-40B4-BE49-F238E27FC236}">
              <a16:creationId xmlns:a16="http://schemas.microsoft.com/office/drawing/2014/main" id="{B8C4ECA8-896B-4C79-851D-4FEFA2F974FF}"/>
            </a:ext>
          </a:extLst>
        </xdr:cNvPr>
        <xdr:cNvSpPr/>
      </xdr:nvSpPr>
      <xdr:spPr>
        <a:xfrm>
          <a:off x="0" y="187325"/>
          <a:ext cx="12360275" cy="1617663"/>
        </a:xfrm>
        <a:prstGeom prst="roundRect">
          <a:avLst>
            <a:gd name="adj" fmla="val 6482"/>
          </a:avLst>
        </a:prstGeom>
        <a:solidFill>
          <a:srgbClr val="1D3E55"/>
        </a:solidFill>
        <a:ln w="25400" cap="flat" cmpd="sng" algn="ctr">
          <a:noFill/>
          <a:prstDash val="solid"/>
        </a:ln>
        <a:effectLst/>
      </xdr:spPr>
      <xdr:txBody>
        <a:bodyPr vertOverflow="clip" horzOverflow="clip" rtlCol="0" anchor="ctr"/>
        <a:lstStyle/>
        <a:p>
          <a:pPr marL="0" marR="0" lvl="1" indent="0" algn="l"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 lastClr="FFFFFF"/>
              </a:solidFill>
              <a:effectLst/>
              <a:uLnTx/>
              <a:uFillTx/>
              <a:latin typeface="Calibri"/>
              <a:ea typeface="Roboto Slab" pitchFamily="2" charset="0"/>
              <a:cs typeface="+mn-cs"/>
            </a:rPr>
            <a:t>AMH Tier Support Tool Cover Letter </a:t>
          </a:r>
        </a:p>
      </xdr:txBody>
    </xdr:sp>
    <xdr:clientData/>
  </xdr:twoCellAnchor>
  <xdr:twoCellAnchor editAs="oneCell">
    <xdr:from>
      <xdr:col>9</xdr:col>
      <xdr:colOff>254000</xdr:colOff>
      <xdr:row>1</xdr:row>
      <xdr:rowOff>82133</xdr:rowOff>
    </xdr:from>
    <xdr:to>
      <xdr:col>12</xdr:col>
      <xdr:colOff>76200</xdr:colOff>
      <xdr:row>9</xdr:row>
      <xdr:rowOff>85467</xdr:rowOff>
    </xdr:to>
    <xdr:pic>
      <xdr:nvPicPr>
        <xdr:cNvPr id="7" name="Picture 6">
          <a:extLst>
            <a:ext uri="{FF2B5EF4-FFF2-40B4-BE49-F238E27FC236}">
              <a16:creationId xmlns:a16="http://schemas.microsoft.com/office/drawing/2014/main" id="{8EA6EC3B-64E7-16C7-375A-F686C9E99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99800" y="272633"/>
          <a:ext cx="1841500" cy="1527334"/>
        </a:xfrm>
        <a:prstGeom prst="rect">
          <a:avLst/>
        </a:prstGeom>
      </xdr:spPr>
    </xdr:pic>
    <xdr:clientData/>
  </xdr:twoCellAnchor>
  <xdr:twoCellAnchor editAs="oneCell">
    <xdr:from>
      <xdr:col>3</xdr:col>
      <xdr:colOff>3695700</xdr:colOff>
      <xdr:row>3</xdr:row>
      <xdr:rowOff>177801</xdr:rowOff>
    </xdr:from>
    <xdr:to>
      <xdr:col>8</xdr:col>
      <xdr:colOff>0</xdr:colOff>
      <xdr:row>6</xdr:row>
      <xdr:rowOff>166979</xdr:rowOff>
    </xdr:to>
    <xdr:pic>
      <xdr:nvPicPr>
        <xdr:cNvPr id="9" name="Picture 8">
          <a:extLst>
            <a:ext uri="{FF2B5EF4-FFF2-40B4-BE49-F238E27FC236}">
              <a16:creationId xmlns:a16="http://schemas.microsoft.com/office/drawing/2014/main" id="{C88FAB28-8B9A-62B3-CA6E-308CB7CB19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0600" y="749301"/>
          <a:ext cx="2832100" cy="560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xdr:row>
      <xdr:rowOff>714375</xdr:rowOff>
    </xdr:from>
    <xdr:to>
      <xdr:col>8</xdr:col>
      <xdr:colOff>10498</xdr:colOff>
      <xdr:row>2</xdr:row>
      <xdr:rowOff>31887</xdr:rowOff>
    </xdr:to>
    <xdr:sp macro="" textlink="">
      <xdr:nvSpPr>
        <xdr:cNvPr id="11" name="Right Arrow 1">
          <a:extLst>
            <a:ext uri="{FF2B5EF4-FFF2-40B4-BE49-F238E27FC236}">
              <a16:creationId xmlns:a16="http://schemas.microsoft.com/office/drawing/2014/main" id="{37C29DB4-578E-4681-8D3A-3217DA560B85}"/>
            </a:ext>
          </a:extLst>
        </xdr:cNvPr>
        <xdr:cNvSpPr/>
      </xdr:nvSpPr>
      <xdr:spPr>
        <a:xfrm>
          <a:off x="8143875" y="714375"/>
          <a:ext cx="1001098" cy="155712"/>
        </a:xfrm>
        <a:prstGeom prst="rightArrow">
          <a:avLst/>
        </a:prstGeom>
        <a:solidFill>
          <a:srgbClr val="DCDDE5"/>
        </a:solidFill>
        <a:ln w="12700">
          <a:solidFill>
            <a:srgbClr val="1D3E5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10</xdr:col>
      <xdr:colOff>38100</xdr:colOff>
      <xdr:row>0</xdr:row>
      <xdr:rowOff>1447801</xdr:rowOff>
    </xdr:to>
    <xdr:sp macro="" textlink="">
      <xdr:nvSpPr>
        <xdr:cNvPr id="7" name="Rectangle: Rounded Corners 6">
          <a:extLst>
            <a:ext uri="{FF2B5EF4-FFF2-40B4-BE49-F238E27FC236}">
              <a16:creationId xmlns:a16="http://schemas.microsoft.com/office/drawing/2014/main" id="{FEB68EBE-36DB-4A85-99B1-A2AF2CC20667}"/>
            </a:ext>
          </a:extLst>
        </xdr:cNvPr>
        <xdr:cNvSpPr/>
      </xdr:nvSpPr>
      <xdr:spPr>
        <a:xfrm>
          <a:off x="0" y="1"/>
          <a:ext cx="11820525" cy="14478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PRINTABLE</a:t>
          </a:r>
          <a:r>
            <a:rPr lang="en-US" sz="2800" b="1" baseline="0">
              <a:latin typeface="+mn-lt"/>
              <a:ea typeface="Roboto Slab" pitchFamily="2" charset="0"/>
            </a:rPr>
            <a:t> GAP</a:t>
          </a:r>
          <a:endParaRPr lang="en-US" sz="2800" b="1">
            <a:latin typeface="+mn-lt"/>
            <a:ea typeface="Roboto Slab" pitchFamily="2" charset="0"/>
          </a:endParaRPr>
        </a:p>
      </xdr:txBody>
    </xdr:sp>
    <xdr:clientData/>
  </xdr:twoCellAnchor>
  <xdr:twoCellAnchor editAs="oneCell">
    <xdr:from>
      <xdr:col>8</xdr:col>
      <xdr:colOff>774701</xdr:colOff>
      <xdr:row>0</xdr:row>
      <xdr:rowOff>76200</xdr:rowOff>
    </xdr:from>
    <xdr:to>
      <xdr:col>9</xdr:col>
      <xdr:colOff>393701</xdr:colOff>
      <xdr:row>0</xdr:row>
      <xdr:rowOff>1435000</xdr:rowOff>
    </xdr:to>
    <xdr:pic>
      <xdr:nvPicPr>
        <xdr:cNvPr id="2" name="Picture 1">
          <a:extLst>
            <a:ext uri="{FF2B5EF4-FFF2-40B4-BE49-F238E27FC236}">
              <a16:creationId xmlns:a16="http://schemas.microsoft.com/office/drawing/2014/main" id="{518E7FCE-B73B-9048-B23B-F6DD6FB2D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1401" y="76200"/>
          <a:ext cx="1638300" cy="1358800"/>
        </a:xfrm>
        <a:prstGeom prst="rect">
          <a:avLst/>
        </a:prstGeom>
      </xdr:spPr>
    </xdr:pic>
    <xdr:clientData/>
  </xdr:twoCellAnchor>
  <xdr:twoCellAnchor editAs="oneCell">
    <xdr:from>
      <xdr:col>3</xdr:col>
      <xdr:colOff>3009900</xdr:colOff>
      <xdr:row>0</xdr:row>
      <xdr:rowOff>527468</xdr:rowOff>
    </xdr:from>
    <xdr:to>
      <xdr:col>7</xdr:col>
      <xdr:colOff>165100</xdr:colOff>
      <xdr:row>0</xdr:row>
      <xdr:rowOff>1020261</xdr:rowOff>
    </xdr:to>
    <xdr:pic>
      <xdr:nvPicPr>
        <xdr:cNvPr id="3" name="Picture 2">
          <a:extLst>
            <a:ext uri="{FF2B5EF4-FFF2-40B4-BE49-F238E27FC236}">
              <a16:creationId xmlns:a16="http://schemas.microsoft.com/office/drawing/2014/main" id="{47F20B47-56F6-D34E-A442-530F02774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1600" y="527468"/>
          <a:ext cx="2489200" cy="4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35719</xdr:colOff>
      <xdr:row>0</xdr:row>
      <xdr:rowOff>107156</xdr:rowOff>
    </xdr:from>
    <xdr:to>
      <xdr:col>12</xdr:col>
      <xdr:colOff>23812</xdr:colOff>
      <xdr:row>0</xdr:row>
      <xdr:rowOff>1766887</xdr:rowOff>
    </xdr:to>
    <xdr:sp macro="" textlink="">
      <xdr:nvSpPr>
        <xdr:cNvPr id="4" name="Rectangle: Rounded Corners 3">
          <a:extLst>
            <a:ext uri="{FF2B5EF4-FFF2-40B4-BE49-F238E27FC236}">
              <a16:creationId xmlns:a16="http://schemas.microsoft.com/office/drawing/2014/main" id="{4868C60A-1E87-4F0C-9D18-4065859C6E75}"/>
            </a:ext>
          </a:extLst>
        </xdr:cNvPr>
        <xdr:cNvSpPr/>
      </xdr:nvSpPr>
      <xdr:spPr>
        <a:xfrm>
          <a:off x="35719" y="107156"/>
          <a:ext cx="2106215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FRONT ADMIN GAP</a:t>
          </a:r>
        </a:p>
      </xdr:txBody>
    </xdr:sp>
    <xdr:clientData/>
  </xdr:twoCellAnchor>
  <xdr:twoCellAnchor editAs="oneCell">
    <xdr:from>
      <xdr:col>10</xdr:col>
      <xdr:colOff>1778000</xdr:colOff>
      <xdr:row>0</xdr:row>
      <xdr:rowOff>177800</xdr:rowOff>
    </xdr:from>
    <xdr:to>
      <xdr:col>11</xdr:col>
      <xdr:colOff>838200</xdr:colOff>
      <xdr:row>0</xdr:row>
      <xdr:rowOff>1705134</xdr:rowOff>
    </xdr:to>
    <xdr:pic>
      <xdr:nvPicPr>
        <xdr:cNvPr id="2" name="Picture 1">
          <a:extLst>
            <a:ext uri="{FF2B5EF4-FFF2-40B4-BE49-F238E27FC236}">
              <a16:creationId xmlns:a16="http://schemas.microsoft.com/office/drawing/2014/main" id="{21A72832-2F48-E846-8DA7-C8C1DC8F5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05600" y="177800"/>
          <a:ext cx="1841500" cy="1527334"/>
        </a:xfrm>
        <a:prstGeom prst="rect">
          <a:avLst/>
        </a:prstGeom>
      </xdr:spPr>
    </xdr:pic>
    <xdr:clientData/>
  </xdr:twoCellAnchor>
  <xdr:twoCellAnchor editAs="oneCell">
    <xdr:from>
      <xdr:col>9</xdr:col>
      <xdr:colOff>2324100</xdr:colOff>
      <xdr:row>0</xdr:row>
      <xdr:rowOff>730668</xdr:rowOff>
    </xdr:from>
    <xdr:to>
      <xdr:col>10</xdr:col>
      <xdr:colOff>850900</xdr:colOff>
      <xdr:row>0</xdr:row>
      <xdr:rowOff>1291346</xdr:rowOff>
    </xdr:to>
    <xdr:pic>
      <xdr:nvPicPr>
        <xdr:cNvPr id="3" name="Picture 2">
          <a:extLst>
            <a:ext uri="{FF2B5EF4-FFF2-40B4-BE49-F238E27FC236}">
              <a16:creationId xmlns:a16="http://schemas.microsoft.com/office/drawing/2014/main" id="{EC7BD57C-6E25-9C4C-AD8B-22BF14AE8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6400" y="730668"/>
          <a:ext cx="2832100" cy="560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190496</xdr:rowOff>
    </xdr:from>
    <xdr:to>
      <xdr:col>13</xdr:col>
      <xdr:colOff>23812</xdr:colOff>
      <xdr:row>0</xdr:row>
      <xdr:rowOff>1850227</xdr:rowOff>
    </xdr:to>
    <xdr:sp macro="" textlink="">
      <xdr:nvSpPr>
        <xdr:cNvPr id="4" name="Rectangle: Rounded Corners 3">
          <a:extLst>
            <a:ext uri="{FF2B5EF4-FFF2-40B4-BE49-F238E27FC236}">
              <a16:creationId xmlns:a16="http://schemas.microsoft.com/office/drawing/2014/main" id="{03C5629E-6D11-4B4E-BCF4-C725B26D2969}"/>
            </a:ext>
          </a:extLst>
        </xdr:cNvPr>
        <xdr:cNvSpPr/>
      </xdr:nvSpPr>
      <xdr:spPr>
        <a:xfrm>
          <a:off x="0" y="190496"/>
          <a:ext cx="2039540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CLINICAL ADMIN GAP</a:t>
          </a:r>
        </a:p>
      </xdr:txBody>
    </xdr:sp>
    <xdr:clientData/>
  </xdr:twoCellAnchor>
  <xdr:twoCellAnchor editAs="oneCell">
    <xdr:from>
      <xdr:col>11</xdr:col>
      <xdr:colOff>1676400</xdr:colOff>
      <xdr:row>0</xdr:row>
      <xdr:rowOff>279400</xdr:rowOff>
    </xdr:from>
    <xdr:to>
      <xdr:col>12</xdr:col>
      <xdr:colOff>311150</xdr:colOff>
      <xdr:row>0</xdr:row>
      <xdr:rowOff>1806734</xdr:rowOff>
    </xdr:to>
    <xdr:pic>
      <xdr:nvPicPr>
        <xdr:cNvPr id="2" name="Picture 1">
          <a:extLst>
            <a:ext uri="{FF2B5EF4-FFF2-40B4-BE49-F238E27FC236}">
              <a16:creationId xmlns:a16="http://schemas.microsoft.com/office/drawing/2014/main" id="{2BAB58C7-376A-F545-8553-177257193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54000" y="279400"/>
          <a:ext cx="1841500" cy="1527334"/>
        </a:xfrm>
        <a:prstGeom prst="rect">
          <a:avLst/>
        </a:prstGeom>
      </xdr:spPr>
    </xdr:pic>
    <xdr:clientData/>
  </xdr:twoCellAnchor>
  <xdr:twoCellAnchor editAs="oneCell">
    <xdr:from>
      <xdr:col>10</xdr:col>
      <xdr:colOff>2628900</xdr:colOff>
      <xdr:row>0</xdr:row>
      <xdr:rowOff>756068</xdr:rowOff>
    </xdr:from>
    <xdr:to>
      <xdr:col>11</xdr:col>
      <xdr:colOff>546100</xdr:colOff>
      <xdr:row>0</xdr:row>
      <xdr:rowOff>1316746</xdr:rowOff>
    </xdr:to>
    <xdr:pic>
      <xdr:nvPicPr>
        <xdr:cNvPr id="3" name="Picture 2">
          <a:extLst>
            <a:ext uri="{FF2B5EF4-FFF2-40B4-BE49-F238E27FC236}">
              <a16:creationId xmlns:a16="http://schemas.microsoft.com/office/drawing/2014/main" id="{D819A03F-E596-2F46-86A7-CDFE22343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91600" y="756068"/>
          <a:ext cx="2832100" cy="5606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8212</xdr:colOff>
      <xdr:row>6</xdr:row>
      <xdr:rowOff>940593</xdr:rowOff>
    </xdr:from>
    <xdr:to>
      <xdr:col>5</xdr:col>
      <xdr:colOff>5953</xdr:colOff>
      <xdr:row>6</xdr:row>
      <xdr:rowOff>1067320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6705478" y="4423171"/>
          <a:ext cx="5992538" cy="126727"/>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20119</xdr:colOff>
      <xdr:row>8</xdr:row>
      <xdr:rowOff>1137047</xdr:rowOff>
    </xdr:from>
    <xdr:to>
      <xdr:col>4</xdr:col>
      <xdr:colOff>2958703</xdr:colOff>
      <xdr:row>9</xdr:row>
      <xdr:rowOff>62389</xdr:rowOff>
    </xdr:to>
    <xdr:sp macro="" textlink="">
      <xdr:nvSpPr>
        <xdr:cNvPr id="3" name="Right Arrow 2">
          <a:extLst>
            <a:ext uri="{FF2B5EF4-FFF2-40B4-BE49-F238E27FC236}">
              <a16:creationId xmlns:a16="http://schemas.microsoft.com/office/drawing/2014/main" id="{00000000-0008-0000-0500-000003000000}"/>
            </a:ext>
          </a:extLst>
        </xdr:cNvPr>
        <xdr:cNvSpPr/>
      </xdr:nvSpPr>
      <xdr:spPr>
        <a:xfrm>
          <a:off x="6717385" y="5994797"/>
          <a:ext cx="5968724" cy="14573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12842</xdr:colOff>
      <xdr:row>10</xdr:row>
      <xdr:rowOff>1131095</xdr:rowOff>
    </xdr:from>
    <xdr:to>
      <xdr:col>4</xdr:col>
      <xdr:colOff>2964655</xdr:colOff>
      <xdr:row>10</xdr:row>
      <xdr:rowOff>1256951</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6710108" y="7411642"/>
          <a:ext cx="5981953" cy="12585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2583655</xdr:colOff>
      <xdr:row>16</xdr:row>
      <xdr:rowOff>1369219</xdr:rowOff>
    </xdr:from>
    <xdr:to>
      <xdr:col>4</xdr:col>
      <xdr:colOff>2946796</xdr:colOff>
      <xdr:row>16</xdr:row>
      <xdr:rowOff>1517105</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6691311" y="11304985"/>
          <a:ext cx="5982891" cy="14788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23812</xdr:colOff>
      <xdr:row>18</xdr:row>
      <xdr:rowOff>976312</xdr:rowOff>
    </xdr:from>
    <xdr:to>
      <xdr:col>4</xdr:col>
      <xdr:colOff>2940844</xdr:colOff>
      <xdr:row>18</xdr:row>
      <xdr:rowOff>1138825</xdr:rowOff>
    </xdr:to>
    <xdr:sp macro="" textlink="">
      <xdr:nvSpPr>
        <xdr:cNvPr id="7" name="Right Arrow 6">
          <a:extLst>
            <a:ext uri="{FF2B5EF4-FFF2-40B4-BE49-F238E27FC236}">
              <a16:creationId xmlns:a16="http://schemas.microsoft.com/office/drawing/2014/main" id="{00000000-0008-0000-0500-000007000000}"/>
            </a:ext>
          </a:extLst>
        </xdr:cNvPr>
        <xdr:cNvSpPr/>
      </xdr:nvSpPr>
      <xdr:spPr>
        <a:xfrm>
          <a:off x="6721078" y="12656343"/>
          <a:ext cx="5947172" cy="1625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22</xdr:row>
      <xdr:rowOff>748862</xdr:rowOff>
    </xdr:from>
    <xdr:to>
      <xdr:col>3</xdr:col>
      <xdr:colOff>3015155</xdr:colOff>
      <xdr:row>22</xdr:row>
      <xdr:rowOff>901694</xdr:rowOff>
    </xdr:to>
    <xdr:sp macro="" textlink="">
      <xdr:nvSpPr>
        <xdr:cNvPr id="8" name="Right Arrow 6">
          <a:extLst>
            <a:ext uri="{FF2B5EF4-FFF2-40B4-BE49-F238E27FC236}">
              <a16:creationId xmlns:a16="http://schemas.microsoft.com/office/drawing/2014/main" id="{79B78949-6911-467F-988B-5B0BE361989E}"/>
            </a:ext>
          </a:extLst>
        </xdr:cNvPr>
        <xdr:cNvSpPr/>
      </xdr:nvSpPr>
      <xdr:spPr>
        <a:xfrm>
          <a:off x="1950983" y="15614431"/>
          <a:ext cx="7757948" cy="152832"/>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6569</xdr:colOff>
      <xdr:row>20</xdr:row>
      <xdr:rowOff>1497724</xdr:rowOff>
    </xdr:from>
    <xdr:to>
      <xdr:col>4</xdr:col>
      <xdr:colOff>2956033</xdr:colOff>
      <xdr:row>20</xdr:row>
      <xdr:rowOff>1634060</xdr:rowOff>
    </xdr:to>
    <xdr:sp macro="" textlink="">
      <xdr:nvSpPr>
        <xdr:cNvPr id="9" name="Right Arrow 6">
          <a:extLst>
            <a:ext uri="{FF2B5EF4-FFF2-40B4-BE49-F238E27FC236}">
              <a16:creationId xmlns:a16="http://schemas.microsoft.com/office/drawing/2014/main" id="{90AD5904-DE8D-4DE6-926C-12BD67B06E86}"/>
            </a:ext>
          </a:extLst>
        </xdr:cNvPr>
        <xdr:cNvSpPr/>
      </xdr:nvSpPr>
      <xdr:spPr>
        <a:xfrm>
          <a:off x="6700345" y="14510845"/>
          <a:ext cx="5977757" cy="13633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18465</xdr:colOff>
      <xdr:row>28</xdr:row>
      <xdr:rowOff>945931</xdr:rowOff>
    </xdr:from>
    <xdr:to>
      <xdr:col>3</xdr:col>
      <xdr:colOff>3015155</xdr:colOff>
      <xdr:row>28</xdr:row>
      <xdr:rowOff>1105772</xdr:rowOff>
    </xdr:to>
    <xdr:sp macro="" textlink="">
      <xdr:nvSpPr>
        <xdr:cNvPr id="10" name="Right Arrow 6">
          <a:extLst>
            <a:ext uri="{FF2B5EF4-FFF2-40B4-BE49-F238E27FC236}">
              <a16:creationId xmlns:a16="http://schemas.microsoft.com/office/drawing/2014/main" id="{ED889C25-B6B6-41EA-845D-956D90AEC007}"/>
            </a:ext>
          </a:extLst>
        </xdr:cNvPr>
        <xdr:cNvSpPr/>
      </xdr:nvSpPr>
      <xdr:spPr>
        <a:xfrm>
          <a:off x="1969448" y="19220793"/>
          <a:ext cx="7739483" cy="159841"/>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13138</xdr:colOff>
      <xdr:row>30</xdr:row>
      <xdr:rowOff>762000</xdr:rowOff>
    </xdr:from>
    <xdr:to>
      <xdr:col>2</xdr:col>
      <xdr:colOff>2581604</xdr:colOff>
      <xdr:row>30</xdr:row>
      <xdr:rowOff>903813</xdr:rowOff>
    </xdr:to>
    <xdr:sp macro="" textlink="">
      <xdr:nvSpPr>
        <xdr:cNvPr id="11" name="Right Arrow 6">
          <a:extLst>
            <a:ext uri="{FF2B5EF4-FFF2-40B4-BE49-F238E27FC236}">
              <a16:creationId xmlns:a16="http://schemas.microsoft.com/office/drawing/2014/main" id="{4365ACE7-483C-4DBB-A5F2-73DEA1EDC0DA}"/>
            </a:ext>
          </a:extLst>
        </xdr:cNvPr>
        <xdr:cNvSpPr/>
      </xdr:nvSpPr>
      <xdr:spPr>
        <a:xfrm>
          <a:off x="1964121" y="20376931"/>
          <a:ext cx="4723086" cy="1418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6569</xdr:colOff>
      <xdr:row>32</xdr:row>
      <xdr:rowOff>945931</xdr:rowOff>
    </xdr:from>
    <xdr:to>
      <xdr:col>2</xdr:col>
      <xdr:colOff>2581604</xdr:colOff>
      <xdr:row>32</xdr:row>
      <xdr:rowOff>1107007</xdr:rowOff>
    </xdr:to>
    <xdr:sp macro="" textlink="">
      <xdr:nvSpPr>
        <xdr:cNvPr id="12" name="Right Arrow 6">
          <a:extLst>
            <a:ext uri="{FF2B5EF4-FFF2-40B4-BE49-F238E27FC236}">
              <a16:creationId xmlns:a16="http://schemas.microsoft.com/office/drawing/2014/main" id="{A5CAEF3B-AEF2-4DBE-B8EA-E8D6F24486A5}"/>
            </a:ext>
          </a:extLst>
        </xdr:cNvPr>
        <xdr:cNvSpPr/>
      </xdr:nvSpPr>
      <xdr:spPr>
        <a:xfrm flipV="1">
          <a:off x="1957552" y="21710431"/>
          <a:ext cx="4729655" cy="16107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0</xdr:row>
      <xdr:rowOff>114301</xdr:rowOff>
    </xdr:from>
    <xdr:to>
      <xdr:col>5</xdr:col>
      <xdr:colOff>19050</xdr:colOff>
      <xdr:row>0</xdr:row>
      <xdr:rowOff>1504951</xdr:rowOff>
    </xdr:to>
    <xdr:sp macro="" textlink="">
      <xdr:nvSpPr>
        <xdr:cNvPr id="15" name="Rectangle: Rounded Corners 14">
          <a:extLst>
            <a:ext uri="{FF2B5EF4-FFF2-40B4-BE49-F238E27FC236}">
              <a16:creationId xmlns:a16="http://schemas.microsoft.com/office/drawing/2014/main" id="{FF081A7B-30CF-4739-A242-682EF9FCB9FA}"/>
            </a:ext>
          </a:extLst>
        </xdr:cNvPr>
        <xdr:cNvSpPr/>
      </xdr:nvSpPr>
      <xdr:spPr>
        <a:xfrm>
          <a:off x="9525" y="114301"/>
          <a:ext cx="126968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TST TOOL DASHBOARD</a:t>
          </a:r>
        </a:p>
      </xdr:txBody>
    </xdr:sp>
    <xdr:clientData/>
  </xdr:twoCellAnchor>
  <xdr:twoCellAnchor editAs="oneCell">
    <xdr:from>
      <xdr:col>4</xdr:col>
      <xdr:colOff>952501</xdr:colOff>
      <xdr:row>0</xdr:row>
      <xdr:rowOff>114300</xdr:rowOff>
    </xdr:from>
    <xdr:to>
      <xdr:col>4</xdr:col>
      <xdr:colOff>2578101</xdr:colOff>
      <xdr:row>0</xdr:row>
      <xdr:rowOff>1462567</xdr:rowOff>
    </xdr:to>
    <xdr:pic>
      <xdr:nvPicPr>
        <xdr:cNvPr id="5" name="Picture 4">
          <a:extLst>
            <a:ext uri="{FF2B5EF4-FFF2-40B4-BE49-F238E27FC236}">
              <a16:creationId xmlns:a16="http://schemas.microsoft.com/office/drawing/2014/main" id="{8BDFC9B6-0F8A-C74E-BDB7-D6B16CE1E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03101" y="114300"/>
          <a:ext cx="1625600" cy="1348267"/>
        </a:xfrm>
        <a:prstGeom prst="rect">
          <a:avLst/>
        </a:prstGeom>
      </xdr:spPr>
    </xdr:pic>
    <xdr:clientData/>
  </xdr:twoCellAnchor>
  <xdr:twoCellAnchor editAs="oneCell">
    <xdr:from>
      <xdr:col>3</xdr:col>
      <xdr:colOff>977900</xdr:colOff>
      <xdr:row>0</xdr:row>
      <xdr:rowOff>565568</xdr:rowOff>
    </xdr:from>
    <xdr:to>
      <xdr:col>4</xdr:col>
      <xdr:colOff>152400</xdr:colOff>
      <xdr:row>0</xdr:row>
      <xdr:rowOff>1088532</xdr:rowOff>
    </xdr:to>
    <xdr:pic>
      <xdr:nvPicPr>
        <xdr:cNvPr id="13" name="Picture 12">
          <a:extLst>
            <a:ext uri="{FF2B5EF4-FFF2-40B4-BE49-F238E27FC236}">
              <a16:creationId xmlns:a16="http://schemas.microsoft.com/office/drawing/2014/main" id="{7755B16A-08F1-4749-8607-9D97C1222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1400" y="565568"/>
          <a:ext cx="2641600" cy="5229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2600325</xdr:colOff>
      <xdr:row>1</xdr:row>
      <xdr:rowOff>295275</xdr:rowOff>
    </xdr:to>
    <xdr:sp macro="" textlink="">
      <xdr:nvSpPr>
        <xdr:cNvPr id="4" name="Rectangle: Rounded Corners 3">
          <a:extLst>
            <a:ext uri="{FF2B5EF4-FFF2-40B4-BE49-F238E27FC236}">
              <a16:creationId xmlns:a16="http://schemas.microsoft.com/office/drawing/2014/main" id="{96413EA4-BA23-46EF-833A-E901D63EAAFA}"/>
            </a:ext>
          </a:extLst>
        </xdr:cNvPr>
        <xdr:cNvSpPr/>
      </xdr:nvSpPr>
      <xdr:spPr>
        <a:xfrm>
          <a:off x="0" y="85725"/>
          <a:ext cx="148304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ATTESTATION</a:t>
          </a:r>
        </a:p>
      </xdr:txBody>
    </xdr:sp>
    <xdr:clientData/>
  </xdr:twoCellAnchor>
  <xdr:twoCellAnchor editAs="oneCell">
    <xdr:from>
      <xdr:col>8</xdr:col>
      <xdr:colOff>203200</xdr:colOff>
      <xdr:row>0</xdr:row>
      <xdr:rowOff>101600</xdr:rowOff>
    </xdr:from>
    <xdr:to>
      <xdr:col>8</xdr:col>
      <xdr:colOff>1828800</xdr:colOff>
      <xdr:row>1</xdr:row>
      <xdr:rowOff>268767</xdr:rowOff>
    </xdr:to>
    <xdr:pic>
      <xdr:nvPicPr>
        <xdr:cNvPr id="2" name="Picture 1">
          <a:extLst>
            <a:ext uri="{FF2B5EF4-FFF2-40B4-BE49-F238E27FC236}">
              <a16:creationId xmlns:a16="http://schemas.microsoft.com/office/drawing/2014/main" id="{1C7029EF-86AB-554C-8407-9487DCE61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5900" y="101600"/>
          <a:ext cx="1625600" cy="1348267"/>
        </a:xfrm>
        <a:prstGeom prst="rect">
          <a:avLst/>
        </a:prstGeom>
      </xdr:spPr>
    </xdr:pic>
    <xdr:clientData/>
  </xdr:twoCellAnchor>
  <xdr:twoCellAnchor editAs="oneCell">
    <xdr:from>
      <xdr:col>5</xdr:col>
      <xdr:colOff>762000</xdr:colOff>
      <xdr:row>0</xdr:row>
      <xdr:rowOff>527468</xdr:rowOff>
    </xdr:from>
    <xdr:to>
      <xdr:col>7</xdr:col>
      <xdr:colOff>254000</xdr:colOff>
      <xdr:row>0</xdr:row>
      <xdr:rowOff>1052946</xdr:rowOff>
    </xdr:to>
    <xdr:pic>
      <xdr:nvPicPr>
        <xdr:cNvPr id="3" name="Picture 2">
          <a:extLst>
            <a:ext uri="{FF2B5EF4-FFF2-40B4-BE49-F238E27FC236}">
              <a16:creationId xmlns:a16="http://schemas.microsoft.com/office/drawing/2014/main" id="{B655360C-5E15-8644-BE2D-D423B14754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29900" y="527468"/>
          <a:ext cx="2654300" cy="5254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57151</xdr:rowOff>
    </xdr:from>
    <xdr:to>
      <xdr:col>24</xdr:col>
      <xdr:colOff>276225</xdr:colOff>
      <xdr:row>0</xdr:row>
      <xdr:rowOff>1581150</xdr:rowOff>
    </xdr:to>
    <xdr:sp macro="" textlink="">
      <xdr:nvSpPr>
        <xdr:cNvPr id="2" name="Rectangle: Rounded Corners 1">
          <a:extLst>
            <a:ext uri="{FF2B5EF4-FFF2-40B4-BE49-F238E27FC236}">
              <a16:creationId xmlns:a16="http://schemas.microsoft.com/office/drawing/2014/main" id="{2893C8C5-1259-4172-B7AC-8DBB31507CE4}"/>
            </a:ext>
          </a:extLst>
        </xdr:cNvPr>
        <xdr:cNvSpPr/>
      </xdr:nvSpPr>
      <xdr:spPr>
        <a:xfrm>
          <a:off x="76200" y="57151"/>
          <a:ext cx="148304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PROJECT PLAN</a:t>
          </a:r>
        </a:p>
      </xdr:txBody>
    </xdr:sp>
    <xdr:clientData/>
  </xdr:twoCellAnchor>
  <xdr:twoCellAnchor editAs="oneCell">
    <xdr:from>
      <xdr:col>20</xdr:col>
      <xdr:colOff>368300</xdr:colOff>
      <xdr:row>0</xdr:row>
      <xdr:rowOff>63500</xdr:rowOff>
    </xdr:from>
    <xdr:to>
      <xdr:col>23</xdr:col>
      <xdr:colOff>127000</xdr:colOff>
      <xdr:row>0</xdr:row>
      <xdr:rowOff>1538167</xdr:rowOff>
    </xdr:to>
    <xdr:pic>
      <xdr:nvPicPr>
        <xdr:cNvPr id="5" name="Picture 4">
          <a:extLst>
            <a:ext uri="{FF2B5EF4-FFF2-40B4-BE49-F238E27FC236}">
              <a16:creationId xmlns:a16="http://schemas.microsoft.com/office/drawing/2014/main" id="{A13BB4B9-32AF-BF44-B14E-B4C8206B2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0" y="63500"/>
          <a:ext cx="1778000" cy="1474667"/>
        </a:xfrm>
        <a:prstGeom prst="rect">
          <a:avLst/>
        </a:prstGeom>
      </xdr:spPr>
    </xdr:pic>
    <xdr:clientData/>
  </xdr:twoCellAnchor>
  <xdr:twoCellAnchor editAs="oneCell">
    <xdr:from>
      <xdr:col>15</xdr:col>
      <xdr:colOff>228600</xdr:colOff>
      <xdr:row>0</xdr:row>
      <xdr:rowOff>540168</xdr:rowOff>
    </xdr:from>
    <xdr:to>
      <xdr:col>19</xdr:col>
      <xdr:colOff>266700</xdr:colOff>
      <xdr:row>0</xdr:row>
      <xdr:rowOff>1080732</xdr:rowOff>
    </xdr:to>
    <xdr:pic>
      <xdr:nvPicPr>
        <xdr:cNvPr id="6" name="Picture 5">
          <a:extLst>
            <a:ext uri="{FF2B5EF4-FFF2-40B4-BE49-F238E27FC236}">
              <a16:creationId xmlns:a16="http://schemas.microsoft.com/office/drawing/2014/main" id="{5FF9790A-8C24-3A46-9459-4C70591734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25100" y="540168"/>
          <a:ext cx="2730500" cy="5405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medicaid.ncdhhs.gov/advanced-medical-home-training" TargetMode="External"/><Relationship Id="rId3" Type="http://schemas.openxmlformats.org/officeDocument/2006/relationships/hyperlink" Target="https://medicaid.ncdhhs.gov/providers/provider-playbook-medicaid-managed-care/provider-playbook-training-courses" TargetMode="External"/><Relationship Id="rId7" Type="http://schemas.openxmlformats.org/officeDocument/2006/relationships/hyperlink" Target="https://medicaid.ncdhhs.gov/advanced-medical-home-provider-manual/open" TargetMode="External"/><Relationship Id="rId2" Type="http://schemas.openxmlformats.org/officeDocument/2006/relationships/hyperlink" Target="https://medicaid.ncdhhs.gov/transformation/health-plans/health-plan-contacts-and-resources" TargetMode="External"/><Relationship Id="rId1" Type="http://schemas.openxmlformats.org/officeDocument/2006/relationships/hyperlink" Target="https://medicaid.ncdhhs.gov/transformation" TargetMode="External"/><Relationship Id="rId6" Type="http://schemas.openxmlformats.org/officeDocument/2006/relationships/hyperlink" Target="https://www.nctracks.nc.gov/content/public/providers/provider-enrollment/terms-and-conditions/ccncca-participation.html" TargetMode="External"/><Relationship Id="rId11" Type="http://schemas.openxmlformats.org/officeDocument/2006/relationships/drawing" Target="../drawings/drawing1.xml"/><Relationship Id="rId5" Type="http://schemas.openxmlformats.org/officeDocument/2006/relationships/hyperlink" Target="https://medicaid.ncdhhs.gov/providers/provider-playbook-medicaid-managed-care" TargetMode="External"/><Relationship Id="rId10" Type="http://schemas.openxmlformats.org/officeDocument/2006/relationships/hyperlink" Target="https://medicaid.ncdhhs.gov/nc-medicaid-2023-quality-strategy/download?attachment" TargetMode="External"/><Relationship Id="rId4" Type="http://schemas.openxmlformats.org/officeDocument/2006/relationships/hyperlink" Target="https://ncmedicaidplans.gov/" TargetMode="External"/><Relationship Id="rId9" Type="http://schemas.openxmlformats.org/officeDocument/2006/relationships/hyperlink" Target="https://files.nc.gov/ncdma/Contract--30-190029-DHB-Prepaid-Health-Plan-Servic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dicaid.ncdhhs.gov/data-strategy-support-advanced-medical-home-program-north-carolina-policy-paper/download?attachment" TargetMode="External"/><Relationship Id="rId2" Type="http://schemas.openxmlformats.org/officeDocument/2006/relationships/hyperlink" Target="https://medicaid.ncdhhs.gov/quality-management-and-improvement" TargetMode="External"/><Relationship Id="rId1" Type="http://schemas.openxmlformats.org/officeDocument/2006/relationships/hyperlink" Target="https://ncmedicaidplans.gov/en"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medicaid.ncdhhs.gov/data-strategy-support-advanced-medical-home-program-north-carolina-policy-paper/download?attachm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ncmedicaidplans.gov/en/enroll/online" TargetMode="External"/><Relationship Id="rId13" Type="http://schemas.openxmlformats.org/officeDocument/2006/relationships/drawing" Target="../drawings/drawing4.xml"/><Relationship Id="rId3" Type="http://schemas.openxmlformats.org/officeDocument/2006/relationships/hyperlink" Target="https://hiea.nc.gov/providers/about-nc-healthconnex" TargetMode="External"/><Relationship Id="rId7" Type="http://schemas.openxmlformats.org/officeDocument/2006/relationships/hyperlink" Target="https://medicaid.ncdhhs.gov/advanced-medical-home-provider-manual" TargetMode="External"/><Relationship Id="rId12" Type="http://schemas.openxmlformats.org/officeDocument/2006/relationships/printerSettings" Target="../printerSettings/printerSettings3.bin"/><Relationship Id="rId2" Type="http://schemas.openxmlformats.org/officeDocument/2006/relationships/hyperlink" Target="https://nccare360.org/" TargetMode="External"/><Relationship Id="rId1" Type="http://schemas.openxmlformats.org/officeDocument/2006/relationships/hyperlink" Target="https://files.nc.gov/ncdhhs/documents/SDOH-Screening-Tool_Paper_FINAL_20180405.pdf" TargetMode="External"/><Relationship Id="rId6" Type="http://schemas.openxmlformats.org/officeDocument/2006/relationships/hyperlink" Target="https://medicaid.ncdhhs.gov/documents/files/advanceddirectcondensed/open" TargetMode="External"/><Relationship Id="rId11" Type="http://schemas.openxmlformats.org/officeDocument/2006/relationships/hyperlink" Target="https://nccare360.org/" TargetMode="External"/><Relationship Id="rId5" Type="http://schemas.openxmlformats.org/officeDocument/2006/relationships/hyperlink" Target="https://hiea.nc.gov/services/ncnotify" TargetMode="External"/><Relationship Id="rId10" Type="http://schemas.openxmlformats.org/officeDocument/2006/relationships/hyperlink" Target="https://medicaid.ncdhhs.gov/care-management" TargetMode="External"/><Relationship Id="rId4" Type="http://schemas.openxmlformats.org/officeDocument/2006/relationships/hyperlink" Target="https://hiea.nc.gov/services/nc-healthconnex-exchange" TargetMode="External"/><Relationship Id="rId9" Type="http://schemas.openxmlformats.org/officeDocument/2006/relationships/hyperlink" Target="https://medicaid.ncdhhs.gov/advanced-medical-home-provider-manual/download?attachmen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medicaid.ncdhhs.gov/requirements-sharing-encounters-and-historical-claims-data-support-amhs/download?attachment;%20%3cinsert%20NC%20AHEC's%20AMH%20Tier%203%20IT%20tool%3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1"/>
  <sheetViews>
    <sheetView workbookViewId="0"/>
  </sheetViews>
  <sheetFormatPr baseColWidth="10" defaultColWidth="8.83203125" defaultRowHeight="15" x14ac:dyDescent="0.2"/>
  <cols>
    <col min="1" max="1" width="22.5" customWidth="1"/>
    <col min="2" max="2" width="12.5" bestFit="1" customWidth="1"/>
    <col min="4" max="4" width="16" customWidth="1"/>
  </cols>
  <sheetData>
    <row r="1" spans="1:6" x14ac:dyDescent="0.2">
      <c r="A1" s="4" t="s">
        <v>234</v>
      </c>
      <c r="B1" t="str">
        <f>CONCATENATE(VLOOKUP(8,'Front Admin Gap'!A3:G32,7,FALSE),VLOOKUP(9,'Front Admin Gap'!A3:G32,7,FALSE))</f>
        <v>NeededNeeded</v>
      </c>
      <c r="C1" t="str">
        <f>(VLOOKUP(Sheet1!B1,Sheet1!A2:B10,2,FALSE))</f>
        <v>Needed</v>
      </c>
      <c r="D1" t="str">
        <f>VLOOKUP(Sheet1!B1,Sheet1!A2:B10,2,FALSE)</f>
        <v>Needed</v>
      </c>
      <c r="F1" t="str">
        <f>'Front Admin Gap'!$G$4</f>
        <v>Needed</v>
      </c>
    </row>
    <row r="2" spans="1:6" x14ac:dyDescent="0.2">
      <c r="A2" t="s">
        <v>238</v>
      </c>
      <c r="B2" t="s">
        <v>55</v>
      </c>
    </row>
    <row r="3" spans="1:6" x14ac:dyDescent="0.2">
      <c r="A3" t="s">
        <v>236</v>
      </c>
      <c r="B3" t="s">
        <v>55</v>
      </c>
    </row>
    <row r="4" spans="1:6" x14ac:dyDescent="0.2">
      <c r="A4" t="s">
        <v>247</v>
      </c>
      <c r="B4" t="s">
        <v>55</v>
      </c>
    </row>
    <row r="5" spans="1:6" x14ac:dyDescent="0.2">
      <c r="A5" t="s">
        <v>235</v>
      </c>
      <c r="B5" t="s">
        <v>55</v>
      </c>
    </row>
    <row r="6" spans="1:6" x14ac:dyDescent="0.2">
      <c r="A6" t="s">
        <v>237</v>
      </c>
      <c r="B6" t="s">
        <v>56</v>
      </c>
    </row>
    <row r="7" spans="1:6" x14ac:dyDescent="0.2">
      <c r="A7" t="s">
        <v>242</v>
      </c>
      <c r="B7" t="s">
        <v>55</v>
      </c>
    </row>
    <row r="8" spans="1:6" x14ac:dyDescent="0.2">
      <c r="A8" t="s">
        <v>240</v>
      </c>
      <c r="B8" t="s">
        <v>55</v>
      </c>
    </row>
    <row r="9" spans="1:6" x14ac:dyDescent="0.2">
      <c r="A9" t="s">
        <v>241</v>
      </c>
      <c r="B9" t="s">
        <v>55</v>
      </c>
    </row>
    <row r="10" spans="1:6" x14ac:dyDescent="0.2">
      <c r="A10" t="s">
        <v>239</v>
      </c>
      <c r="B10" t="s">
        <v>54</v>
      </c>
    </row>
    <row r="12" spans="1:6" x14ac:dyDescent="0.2">
      <c r="A12" s="4" t="s">
        <v>243</v>
      </c>
      <c r="B12" t="str">
        <f>CONCATENATE(VLOOKUP(18,'Front Admin Gap'!A3:G32,7,FALSE),VLOOKUP(19,'Front Admin Gap'!A3:G32,7,FALSE))</f>
        <v>NeededNeeded</v>
      </c>
      <c r="C12" t="str">
        <f>(VLOOKUP(Sheet1!B12,A13:B21,2,FALSE))</f>
        <v>Needed</v>
      </c>
    </row>
    <row r="13" spans="1:6" x14ac:dyDescent="0.2">
      <c r="A13" t="s">
        <v>238</v>
      </c>
      <c r="B13" t="s">
        <v>55</v>
      </c>
    </row>
    <row r="14" spans="1:6" x14ac:dyDescent="0.2">
      <c r="A14" t="s">
        <v>236</v>
      </c>
      <c r="B14" t="s">
        <v>55</v>
      </c>
    </row>
    <row r="15" spans="1:6" x14ac:dyDescent="0.2">
      <c r="A15" t="s">
        <v>247</v>
      </c>
      <c r="B15" t="s">
        <v>55</v>
      </c>
    </row>
    <row r="16" spans="1:6" x14ac:dyDescent="0.2">
      <c r="A16" t="s">
        <v>235</v>
      </c>
      <c r="B16" t="s">
        <v>55</v>
      </c>
    </row>
    <row r="17" spans="1:3" x14ac:dyDescent="0.2">
      <c r="A17" t="s">
        <v>237</v>
      </c>
      <c r="B17" t="s">
        <v>56</v>
      </c>
    </row>
    <row r="18" spans="1:3" x14ac:dyDescent="0.2">
      <c r="A18" t="s">
        <v>242</v>
      </c>
      <c r="B18" t="s">
        <v>55</v>
      </c>
    </row>
    <row r="19" spans="1:3" x14ac:dyDescent="0.2">
      <c r="A19" t="s">
        <v>240</v>
      </c>
      <c r="B19" t="s">
        <v>55</v>
      </c>
    </row>
    <row r="20" spans="1:3" x14ac:dyDescent="0.2">
      <c r="A20" t="s">
        <v>241</v>
      </c>
      <c r="B20" t="s">
        <v>55</v>
      </c>
    </row>
    <row r="21" spans="1:3" x14ac:dyDescent="0.2">
      <c r="A21" t="s">
        <v>239</v>
      </c>
      <c r="B21" t="s">
        <v>54</v>
      </c>
    </row>
    <row r="23" spans="1:3" x14ac:dyDescent="0.2">
      <c r="A23" s="4" t="s">
        <v>244</v>
      </c>
      <c r="B23" t="str">
        <f>CONCATENATE(VLOOKUP(13,'Front Admin Gap'!A3:G32,7,FALSE),VLOOKUP(14,'Front Admin Gap'!A3:G32,7,FALSE))</f>
        <v>NeededNeeded</v>
      </c>
      <c r="C23" t="str">
        <f>(VLOOKUP(Sheet1!B23,Sheet1!A24:B32,2,FALSE))</f>
        <v>Needed</v>
      </c>
    </row>
    <row r="24" spans="1:3" x14ac:dyDescent="0.2">
      <c r="A24" t="s">
        <v>238</v>
      </c>
      <c r="B24" t="s">
        <v>55</v>
      </c>
    </row>
    <row r="25" spans="1:3" x14ac:dyDescent="0.2">
      <c r="A25" t="s">
        <v>236</v>
      </c>
      <c r="B25" t="s">
        <v>55</v>
      </c>
    </row>
    <row r="26" spans="1:3" x14ac:dyDescent="0.2">
      <c r="A26" t="s">
        <v>247</v>
      </c>
      <c r="B26" t="s">
        <v>55</v>
      </c>
    </row>
    <row r="27" spans="1:3" x14ac:dyDescent="0.2">
      <c r="A27" t="s">
        <v>235</v>
      </c>
      <c r="B27" t="s">
        <v>55</v>
      </c>
    </row>
    <row r="28" spans="1:3" x14ac:dyDescent="0.2">
      <c r="A28" t="s">
        <v>237</v>
      </c>
      <c r="B28" t="s">
        <v>56</v>
      </c>
    </row>
    <row r="29" spans="1:3" x14ac:dyDescent="0.2">
      <c r="A29" t="s">
        <v>242</v>
      </c>
      <c r="B29" t="s">
        <v>55</v>
      </c>
    </row>
    <row r="30" spans="1:3" x14ac:dyDescent="0.2">
      <c r="A30" t="s">
        <v>240</v>
      </c>
      <c r="B30" t="s">
        <v>55</v>
      </c>
    </row>
    <row r="31" spans="1:3" x14ac:dyDescent="0.2">
      <c r="A31" t="s">
        <v>241</v>
      </c>
      <c r="B31" t="s">
        <v>55</v>
      </c>
    </row>
    <row r="32" spans="1:3" x14ac:dyDescent="0.2">
      <c r="A32" t="s">
        <v>239</v>
      </c>
      <c r="B32" t="s">
        <v>54</v>
      </c>
    </row>
    <row r="34" spans="1:3" x14ac:dyDescent="0.2">
      <c r="A34" s="4" t="s">
        <v>245</v>
      </c>
      <c r="B34" t="str">
        <f>CONCATENATE(VLOOKUP(28,'Front Admin Gap'!A3:G32,7,FALSE),VLOOKUP(29,'Front Admin Gap'!A3:G32,7,FALSE))</f>
        <v>NeededNeeded</v>
      </c>
      <c r="C34" t="str">
        <f>VLOOKUP(Sheet1!B34,Sheet1!A35:B43,2,FALSE)</f>
        <v>Needed</v>
      </c>
    </row>
    <row r="35" spans="1:3" x14ac:dyDescent="0.2">
      <c r="A35" t="s">
        <v>238</v>
      </c>
      <c r="B35" t="s">
        <v>55</v>
      </c>
    </row>
    <row r="36" spans="1:3" x14ac:dyDescent="0.2">
      <c r="A36" t="s">
        <v>236</v>
      </c>
      <c r="B36" t="s">
        <v>55</v>
      </c>
    </row>
    <row r="37" spans="1:3" x14ac:dyDescent="0.2">
      <c r="A37" t="s">
        <v>247</v>
      </c>
      <c r="B37" t="s">
        <v>55</v>
      </c>
    </row>
    <row r="38" spans="1:3" x14ac:dyDescent="0.2">
      <c r="A38" t="s">
        <v>235</v>
      </c>
      <c r="B38" t="s">
        <v>55</v>
      </c>
    </row>
    <row r="39" spans="1:3" x14ac:dyDescent="0.2">
      <c r="A39" t="s">
        <v>237</v>
      </c>
      <c r="B39" t="s">
        <v>56</v>
      </c>
    </row>
    <row r="40" spans="1:3" x14ac:dyDescent="0.2">
      <c r="A40" t="s">
        <v>242</v>
      </c>
      <c r="B40" t="s">
        <v>55</v>
      </c>
    </row>
    <row r="41" spans="1:3" x14ac:dyDescent="0.2">
      <c r="A41" t="s">
        <v>240</v>
      </c>
      <c r="B41" t="s">
        <v>55</v>
      </c>
    </row>
    <row r="42" spans="1:3" x14ac:dyDescent="0.2">
      <c r="A42" t="s">
        <v>241</v>
      </c>
      <c r="B42" t="s">
        <v>55</v>
      </c>
    </row>
    <row r="43" spans="1:3" x14ac:dyDescent="0.2">
      <c r="A43" t="s">
        <v>239</v>
      </c>
      <c r="B43" t="s">
        <v>54</v>
      </c>
    </row>
    <row r="45" spans="1:3" x14ac:dyDescent="0.2">
      <c r="A45" s="4" t="s">
        <v>246</v>
      </c>
      <c r="B45" t="str">
        <f>CONCATENATE(VLOOKUP(26,'Front Admin Gap'!A3:G32,7,FALSE),VLOOKUP(27,'Front Admin Gap'!A3:G32,7,FALSE))</f>
        <v>NeededNeeded</v>
      </c>
      <c r="C45" t="str">
        <f>VLOOKUP(Sheet1!B45,Sheet1!A46:B54,2,FALSE)</f>
        <v>Needed</v>
      </c>
    </row>
    <row r="46" spans="1:3" x14ac:dyDescent="0.2">
      <c r="A46" t="s">
        <v>238</v>
      </c>
      <c r="B46" t="s">
        <v>55</v>
      </c>
    </row>
    <row r="47" spans="1:3" x14ac:dyDescent="0.2">
      <c r="A47" t="s">
        <v>236</v>
      </c>
      <c r="B47" t="s">
        <v>55</v>
      </c>
    </row>
    <row r="48" spans="1:3" x14ac:dyDescent="0.2">
      <c r="A48" t="s">
        <v>247</v>
      </c>
      <c r="B48" t="s">
        <v>55</v>
      </c>
    </row>
    <row r="49" spans="1:3" x14ac:dyDescent="0.2">
      <c r="A49" t="s">
        <v>235</v>
      </c>
      <c r="B49" t="s">
        <v>55</v>
      </c>
    </row>
    <row r="50" spans="1:3" x14ac:dyDescent="0.2">
      <c r="A50" t="s">
        <v>237</v>
      </c>
      <c r="B50" t="s">
        <v>56</v>
      </c>
    </row>
    <row r="51" spans="1:3" x14ac:dyDescent="0.2">
      <c r="A51" t="s">
        <v>242</v>
      </c>
      <c r="B51" t="s">
        <v>55</v>
      </c>
    </row>
    <row r="52" spans="1:3" x14ac:dyDescent="0.2">
      <c r="A52" t="s">
        <v>240</v>
      </c>
      <c r="B52" t="s">
        <v>55</v>
      </c>
    </row>
    <row r="53" spans="1:3" x14ac:dyDescent="0.2">
      <c r="A53" t="s">
        <v>241</v>
      </c>
      <c r="B53" t="s">
        <v>55</v>
      </c>
    </row>
    <row r="54" spans="1:3" x14ac:dyDescent="0.2">
      <c r="A54" t="s">
        <v>239</v>
      </c>
      <c r="B54" t="s">
        <v>54</v>
      </c>
    </row>
    <row r="56" spans="1:3" x14ac:dyDescent="0.2">
      <c r="A56" t="s">
        <v>248</v>
      </c>
      <c r="B56" t="str">
        <f>CONCATENATE('Clinical Admin Gap'!G41,'Clinical Admin Gap'!G38)</f>
        <v>NeededNeeded</v>
      </c>
      <c r="C56" t="str">
        <f>VLOOKUP(Sheet1!B56,Sheet1!A57:B65,2,FALSE)</f>
        <v>Needed</v>
      </c>
    </row>
    <row r="57" spans="1:3" x14ac:dyDescent="0.2">
      <c r="A57" t="s">
        <v>238</v>
      </c>
      <c r="B57" t="s">
        <v>55</v>
      </c>
    </row>
    <row r="58" spans="1:3" x14ac:dyDescent="0.2">
      <c r="A58" t="s">
        <v>236</v>
      </c>
      <c r="B58" t="s">
        <v>55</v>
      </c>
    </row>
    <row r="59" spans="1:3" x14ac:dyDescent="0.2">
      <c r="A59" t="s">
        <v>247</v>
      </c>
      <c r="B59" t="s">
        <v>55</v>
      </c>
    </row>
    <row r="60" spans="1:3" x14ac:dyDescent="0.2">
      <c r="A60" t="s">
        <v>235</v>
      </c>
      <c r="B60" t="s">
        <v>55</v>
      </c>
    </row>
    <row r="61" spans="1:3" x14ac:dyDescent="0.2">
      <c r="A61" t="s">
        <v>237</v>
      </c>
      <c r="B61" t="s">
        <v>56</v>
      </c>
    </row>
    <row r="62" spans="1:3" x14ac:dyDescent="0.2">
      <c r="A62" t="s">
        <v>242</v>
      </c>
      <c r="B62" t="s">
        <v>55</v>
      </c>
    </row>
    <row r="63" spans="1:3" x14ac:dyDescent="0.2">
      <c r="A63" t="s">
        <v>240</v>
      </c>
      <c r="B63" t="s">
        <v>55</v>
      </c>
    </row>
    <row r="64" spans="1:3" x14ac:dyDescent="0.2">
      <c r="A64" t="s">
        <v>241</v>
      </c>
      <c r="B64" t="s">
        <v>55</v>
      </c>
    </row>
    <row r="65" spans="1:3" x14ac:dyDescent="0.2">
      <c r="A65" t="s">
        <v>239</v>
      </c>
      <c r="B65" t="s">
        <v>54</v>
      </c>
    </row>
    <row r="67" spans="1:3" x14ac:dyDescent="0.2">
      <c r="A67" s="4" t="s">
        <v>249</v>
      </c>
      <c r="B67" t="str">
        <f>CONCATENATE(VLOOKUP(10,'Clinical Admin Gap'!A3:G46,7,FALSE),VLOOKUP(1,'Clinical Admin Gap'!A3:G46,7,FALSE))</f>
        <v>NeededNeeded</v>
      </c>
      <c r="C67" t="str">
        <f>VLOOKUP(Sheet1!B67,Sheet1!A68:B76,2,FALSE)</f>
        <v>Needed</v>
      </c>
    </row>
    <row r="68" spans="1:3" x14ac:dyDescent="0.2">
      <c r="A68" t="s">
        <v>238</v>
      </c>
      <c r="B68" t="s">
        <v>55</v>
      </c>
    </row>
    <row r="69" spans="1:3" x14ac:dyDescent="0.2">
      <c r="A69" t="s">
        <v>236</v>
      </c>
      <c r="B69" t="s">
        <v>55</v>
      </c>
    </row>
    <row r="70" spans="1:3" x14ac:dyDescent="0.2">
      <c r="A70" t="s">
        <v>247</v>
      </c>
      <c r="B70" t="s">
        <v>55</v>
      </c>
    </row>
    <row r="71" spans="1:3" x14ac:dyDescent="0.2">
      <c r="A71" t="s">
        <v>235</v>
      </c>
      <c r="B71" t="s">
        <v>55</v>
      </c>
    </row>
    <row r="72" spans="1:3" x14ac:dyDescent="0.2">
      <c r="A72" t="s">
        <v>237</v>
      </c>
      <c r="B72" t="s">
        <v>56</v>
      </c>
    </row>
    <row r="73" spans="1:3" x14ac:dyDescent="0.2">
      <c r="A73" t="s">
        <v>242</v>
      </c>
      <c r="B73" t="s">
        <v>55</v>
      </c>
    </row>
    <row r="74" spans="1:3" x14ac:dyDescent="0.2">
      <c r="A74" t="s">
        <v>240</v>
      </c>
      <c r="B74" t="s">
        <v>55</v>
      </c>
    </row>
    <row r="75" spans="1:3" x14ac:dyDescent="0.2">
      <c r="A75" t="s">
        <v>241</v>
      </c>
      <c r="B75" t="s">
        <v>55</v>
      </c>
    </row>
    <row r="76" spans="1:3" x14ac:dyDescent="0.2">
      <c r="A76" t="s">
        <v>239</v>
      </c>
      <c r="B76" t="s">
        <v>54</v>
      </c>
    </row>
    <row r="78" spans="1:3" x14ac:dyDescent="0.2">
      <c r="A78" s="4" t="s">
        <v>250</v>
      </c>
      <c r="B78" t="str">
        <f>CONCATENATE(VLOOKUP(5,'Clinical Admin Gap'!A3:G46,7,FALSE),VLOOKUP(6,'Clinical Admin Gap'!A3:G46,7,FALSE))</f>
        <v>NeededNeeded</v>
      </c>
      <c r="C78" t="str">
        <f>VLOOKUP(Sheet1!B78,Sheet1!A79:B87,2,FALSE)</f>
        <v>Needed</v>
      </c>
    </row>
    <row r="79" spans="1:3" x14ac:dyDescent="0.2">
      <c r="A79" t="s">
        <v>238</v>
      </c>
      <c r="B79" t="s">
        <v>55</v>
      </c>
    </row>
    <row r="80" spans="1:3" x14ac:dyDescent="0.2">
      <c r="A80" t="s">
        <v>236</v>
      </c>
      <c r="B80" t="s">
        <v>55</v>
      </c>
    </row>
    <row r="81" spans="1:3" x14ac:dyDescent="0.2">
      <c r="A81" t="s">
        <v>247</v>
      </c>
      <c r="B81" t="s">
        <v>55</v>
      </c>
    </row>
    <row r="82" spans="1:3" x14ac:dyDescent="0.2">
      <c r="A82" t="s">
        <v>235</v>
      </c>
      <c r="B82" t="s">
        <v>55</v>
      </c>
    </row>
    <row r="83" spans="1:3" x14ac:dyDescent="0.2">
      <c r="A83" t="s">
        <v>237</v>
      </c>
      <c r="B83" t="s">
        <v>56</v>
      </c>
    </row>
    <row r="84" spans="1:3" x14ac:dyDescent="0.2">
      <c r="A84" t="s">
        <v>242</v>
      </c>
      <c r="B84" t="s">
        <v>55</v>
      </c>
    </row>
    <row r="85" spans="1:3" x14ac:dyDescent="0.2">
      <c r="A85" t="s">
        <v>240</v>
      </c>
      <c r="B85" t="s">
        <v>55</v>
      </c>
    </row>
    <row r="86" spans="1:3" x14ac:dyDescent="0.2">
      <c r="A86" t="s">
        <v>241</v>
      </c>
      <c r="B86" t="s">
        <v>55</v>
      </c>
    </row>
    <row r="87" spans="1:3" x14ac:dyDescent="0.2">
      <c r="A87" t="s">
        <v>239</v>
      </c>
      <c r="B87" t="s">
        <v>54</v>
      </c>
    </row>
    <row r="90" spans="1:3" x14ac:dyDescent="0.2">
      <c r="A90" s="4" t="s">
        <v>336</v>
      </c>
      <c r="B90" t="str">
        <f>CONCATENATE(VLOOKUP(19,'Clinical Admin Gap'!A3:G46,7,FALSE),VLOOKUP(20,'Clinical Admin Gap'!A3:G46,7,FALSE))</f>
        <v>NeededNeeded</v>
      </c>
      <c r="C90" t="str">
        <f>VLOOKUP(Sheet1!B90,Sheet1!A91:B99,2,FALSE)</f>
        <v>Needed</v>
      </c>
    </row>
    <row r="91" spans="1:3" x14ac:dyDescent="0.2">
      <c r="A91" t="s">
        <v>238</v>
      </c>
      <c r="B91" t="s">
        <v>55</v>
      </c>
    </row>
    <row r="92" spans="1:3" x14ac:dyDescent="0.2">
      <c r="A92" t="s">
        <v>236</v>
      </c>
      <c r="B92" t="s">
        <v>55</v>
      </c>
    </row>
    <row r="93" spans="1:3" x14ac:dyDescent="0.2">
      <c r="A93" t="s">
        <v>247</v>
      </c>
      <c r="B93" t="s">
        <v>55</v>
      </c>
    </row>
    <row r="94" spans="1:3" x14ac:dyDescent="0.2">
      <c r="A94" t="s">
        <v>235</v>
      </c>
      <c r="B94" t="s">
        <v>55</v>
      </c>
    </row>
    <row r="95" spans="1:3" x14ac:dyDescent="0.2">
      <c r="A95" t="s">
        <v>237</v>
      </c>
      <c r="B95" t="s">
        <v>56</v>
      </c>
    </row>
    <row r="96" spans="1:3" x14ac:dyDescent="0.2">
      <c r="A96" t="s">
        <v>242</v>
      </c>
      <c r="B96" t="s">
        <v>55</v>
      </c>
    </row>
    <row r="97" spans="1:3" x14ac:dyDescent="0.2">
      <c r="A97" t="s">
        <v>240</v>
      </c>
      <c r="B97" t="s">
        <v>55</v>
      </c>
    </row>
    <row r="98" spans="1:3" x14ac:dyDescent="0.2">
      <c r="A98" t="s">
        <v>241</v>
      </c>
      <c r="B98" t="s">
        <v>55</v>
      </c>
    </row>
    <row r="99" spans="1:3" x14ac:dyDescent="0.2">
      <c r="A99" t="s">
        <v>239</v>
      </c>
      <c r="B99" t="s">
        <v>54</v>
      </c>
    </row>
    <row r="102" spans="1:3" x14ac:dyDescent="0.2">
      <c r="A102" s="4" t="s">
        <v>338</v>
      </c>
      <c r="B102" t="str">
        <f>CONCATENATE(VLOOKUP(21,'Clinical Admin Gap'!A15:G58,7,FALSE),VLOOKUP(22,'Clinical Admin Gap'!A15:G58,7,FALSE))</f>
        <v>NeededNeeded</v>
      </c>
      <c r="C102" t="str">
        <f>VLOOKUP(Sheet1!B102,Sheet1!A103:B111,2,FALSE)</f>
        <v>Needed</v>
      </c>
    </row>
    <row r="103" spans="1:3" x14ac:dyDescent="0.2">
      <c r="A103" t="s">
        <v>238</v>
      </c>
      <c r="B103" t="s">
        <v>55</v>
      </c>
    </row>
    <row r="104" spans="1:3" x14ac:dyDescent="0.2">
      <c r="A104" t="s">
        <v>236</v>
      </c>
      <c r="B104" t="s">
        <v>55</v>
      </c>
    </row>
    <row r="105" spans="1:3" x14ac:dyDescent="0.2">
      <c r="A105" t="s">
        <v>247</v>
      </c>
      <c r="B105" t="s">
        <v>55</v>
      </c>
    </row>
    <row r="106" spans="1:3" x14ac:dyDescent="0.2">
      <c r="A106" t="s">
        <v>235</v>
      </c>
      <c r="B106" t="s">
        <v>55</v>
      </c>
    </row>
    <row r="107" spans="1:3" x14ac:dyDescent="0.2">
      <c r="A107" t="s">
        <v>237</v>
      </c>
      <c r="B107" t="s">
        <v>56</v>
      </c>
    </row>
    <row r="108" spans="1:3" x14ac:dyDescent="0.2">
      <c r="A108" t="s">
        <v>242</v>
      </c>
      <c r="B108" t="s">
        <v>55</v>
      </c>
    </row>
    <row r="109" spans="1:3" x14ac:dyDescent="0.2">
      <c r="A109" t="s">
        <v>240</v>
      </c>
      <c r="B109" t="s">
        <v>55</v>
      </c>
    </row>
    <row r="110" spans="1:3" x14ac:dyDescent="0.2">
      <c r="A110" t="s">
        <v>241</v>
      </c>
      <c r="B110" t="s">
        <v>55</v>
      </c>
    </row>
    <row r="111" spans="1:3" x14ac:dyDescent="0.2">
      <c r="A111" t="s">
        <v>239</v>
      </c>
      <c r="B111" t="s">
        <v>54</v>
      </c>
    </row>
  </sheetData>
  <sortState xmlns:xlrd2="http://schemas.microsoft.com/office/spreadsheetml/2017/richdata2" ref="A1:B10">
    <sortCondition ref="A2:A1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8F15-1214-4A65-B9DF-76A6D2FD5281}">
  <sheetPr>
    <tabColor theme="8" tint="0.39997558519241921"/>
  </sheetPr>
  <dimension ref="B12:U52"/>
  <sheetViews>
    <sheetView tabSelected="1" topLeftCell="B1" workbookViewId="0">
      <selection activeCell="E15" sqref="E15:M39"/>
    </sheetView>
  </sheetViews>
  <sheetFormatPr baseColWidth="10" defaultColWidth="8.83203125" defaultRowHeight="15" x14ac:dyDescent="0.2"/>
  <cols>
    <col min="2" max="2" width="35.33203125" customWidth="1"/>
    <col min="3" max="3" width="3.6640625" customWidth="1"/>
    <col min="4" max="4" width="50.33203125" customWidth="1"/>
  </cols>
  <sheetData>
    <row r="12" spans="2:21" x14ac:dyDescent="0.2">
      <c r="B12" s="346" t="s">
        <v>511</v>
      </c>
      <c r="C12" s="346"/>
      <c r="D12" s="346"/>
      <c r="E12" s="346"/>
      <c r="F12" s="346"/>
      <c r="G12" s="346"/>
      <c r="H12" s="346"/>
      <c r="I12" s="346"/>
      <c r="J12" s="346"/>
      <c r="K12" s="346"/>
      <c r="L12" s="346"/>
      <c r="M12" s="346"/>
      <c r="N12" s="346"/>
      <c r="O12" s="346"/>
      <c r="P12" s="346"/>
      <c r="Q12" s="346"/>
      <c r="R12" s="346"/>
      <c r="S12" s="346"/>
      <c r="T12" s="346"/>
      <c r="U12" s="346"/>
    </row>
    <row r="14" spans="2:21" ht="18.5" customHeight="1" x14ac:dyDescent="0.25">
      <c r="B14" s="330"/>
      <c r="C14" s="330"/>
      <c r="D14" s="330"/>
      <c r="E14" s="347" t="s">
        <v>512</v>
      </c>
      <c r="F14" s="347"/>
      <c r="G14" s="347"/>
      <c r="H14" s="347"/>
      <c r="I14" s="347"/>
      <c r="J14" s="347"/>
      <c r="K14" s="347"/>
      <c r="L14" s="347"/>
      <c r="M14" s="347"/>
    </row>
    <row r="15" spans="2:21" ht="21.75" customHeight="1" x14ac:dyDescent="0.2">
      <c r="B15" s="331" t="s">
        <v>513</v>
      </c>
      <c r="C15" s="332"/>
      <c r="D15" s="324" t="s">
        <v>514</v>
      </c>
      <c r="E15" s="356" t="s">
        <v>515</v>
      </c>
      <c r="F15" s="357"/>
      <c r="G15" s="357"/>
      <c r="H15" s="357"/>
      <c r="I15" s="357"/>
      <c r="J15" s="357"/>
      <c r="K15" s="357"/>
      <c r="L15" s="357"/>
      <c r="M15" s="357"/>
    </row>
    <row r="16" spans="2:21" ht="23" x14ac:dyDescent="0.2">
      <c r="B16" s="331"/>
      <c r="C16" s="332"/>
      <c r="D16" s="325"/>
      <c r="E16" s="357"/>
      <c r="F16" s="357"/>
      <c r="G16" s="357"/>
      <c r="H16" s="357"/>
      <c r="I16" s="357"/>
      <c r="J16" s="357"/>
      <c r="K16" s="357"/>
      <c r="L16" s="357"/>
      <c r="M16" s="357"/>
    </row>
    <row r="17" spans="2:13" ht="23" x14ac:dyDescent="0.2">
      <c r="B17" s="331" t="s">
        <v>516</v>
      </c>
      <c r="C17" s="332"/>
      <c r="D17" s="324"/>
      <c r="E17" s="357"/>
      <c r="F17" s="357"/>
      <c r="G17" s="357"/>
      <c r="H17" s="357"/>
      <c r="I17" s="357"/>
      <c r="J17" s="357"/>
      <c r="K17" s="357"/>
      <c r="L17" s="357"/>
      <c r="M17" s="357"/>
    </row>
    <row r="18" spans="2:13" ht="23" x14ac:dyDescent="0.2">
      <c r="B18" s="331"/>
      <c r="C18" s="332"/>
      <c r="D18" s="325"/>
      <c r="E18" s="357"/>
      <c r="F18" s="357"/>
      <c r="G18" s="357"/>
      <c r="H18" s="357"/>
      <c r="I18" s="357"/>
      <c r="J18" s="357"/>
      <c r="K18" s="357"/>
      <c r="L18" s="357"/>
      <c r="M18" s="357"/>
    </row>
    <row r="19" spans="2:13" ht="23" x14ac:dyDescent="0.2">
      <c r="B19" s="331" t="s">
        <v>517</v>
      </c>
      <c r="C19" s="332"/>
      <c r="D19" s="324"/>
      <c r="E19" s="357"/>
      <c r="F19" s="357"/>
      <c r="G19" s="357"/>
      <c r="H19" s="357"/>
      <c r="I19" s="357"/>
      <c r="J19" s="357"/>
      <c r="K19" s="357"/>
      <c r="L19" s="357"/>
      <c r="M19" s="357"/>
    </row>
    <row r="20" spans="2:13" ht="23" x14ac:dyDescent="0.2">
      <c r="B20" s="331"/>
      <c r="C20" s="332"/>
      <c r="D20" s="325"/>
      <c r="E20" s="357"/>
      <c r="F20" s="357"/>
      <c r="G20" s="357"/>
      <c r="H20" s="357"/>
      <c r="I20" s="357"/>
      <c r="J20" s="357"/>
      <c r="K20" s="357"/>
      <c r="L20" s="357"/>
      <c r="M20" s="357"/>
    </row>
    <row r="21" spans="2:13" ht="23" x14ac:dyDescent="0.2">
      <c r="B21" s="331" t="s">
        <v>518</v>
      </c>
      <c r="C21" s="332"/>
      <c r="D21" s="324"/>
      <c r="E21" s="357"/>
      <c r="F21" s="357"/>
      <c r="G21" s="357"/>
      <c r="H21" s="357"/>
      <c r="I21" s="357"/>
      <c r="J21" s="357"/>
      <c r="K21" s="357"/>
      <c r="L21" s="357"/>
      <c r="M21" s="357"/>
    </row>
    <row r="22" spans="2:13" ht="23" x14ac:dyDescent="0.2">
      <c r="B22" s="331"/>
      <c r="C22" s="332"/>
      <c r="D22" s="325"/>
      <c r="E22" s="357"/>
      <c r="F22" s="357"/>
      <c r="G22" s="357"/>
      <c r="H22" s="357"/>
      <c r="I22" s="357"/>
      <c r="J22" s="357"/>
      <c r="K22" s="357"/>
      <c r="L22" s="357"/>
      <c r="M22" s="357"/>
    </row>
    <row r="23" spans="2:13" ht="23" x14ac:dyDescent="0.2">
      <c r="B23" s="331" t="s">
        <v>519</v>
      </c>
      <c r="C23" s="332"/>
      <c r="D23" s="324"/>
      <c r="E23" s="357"/>
      <c r="F23" s="357"/>
      <c r="G23" s="357"/>
      <c r="H23" s="357"/>
      <c r="I23" s="357"/>
      <c r="J23" s="357"/>
      <c r="K23" s="357"/>
      <c r="L23" s="357"/>
      <c r="M23" s="357"/>
    </row>
    <row r="24" spans="2:13" ht="23" x14ac:dyDescent="0.2">
      <c r="B24" s="331"/>
      <c r="C24" s="332"/>
      <c r="D24" s="325"/>
      <c r="E24" s="357"/>
      <c r="F24" s="357"/>
      <c r="G24" s="357"/>
      <c r="H24" s="357"/>
      <c r="I24" s="357"/>
      <c r="J24" s="357"/>
      <c r="K24" s="357"/>
      <c r="L24" s="357"/>
      <c r="M24" s="357"/>
    </row>
    <row r="25" spans="2:13" ht="23" x14ac:dyDescent="0.2">
      <c r="B25" s="331" t="s">
        <v>520</v>
      </c>
      <c r="C25" s="332"/>
      <c r="D25" s="324"/>
      <c r="E25" s="357"/>
      <c r="F25" s="357"/>
      <c r="G25" s="357"/>
      <c r="H25" s="357"/>
      <c r="I25" s="357"/>
      <c r="J25" s="357"/>
      <c r="K25" s="357"/>
      <c r="L25" s="357"/>
      <c r="M25" s="357"/>
    </row>
    <row r="26" spans="2:13" ht="23" x14ac:dyDescent="0.2">
      <c r="B26" s="331"/>
      <c r="C26" s="332"/>
      <c r="D26" s="325"/>
      <c r="E26" s="357"/>
      <c r="F26" s="357"/>
      <c r="G26" s="357"/>
      <c r="H26" s="357"/>
      <c r="I26" s="357"/>
      <c r="J26" s="357"/>
      <c r="K26" s="357"/>
      <c r="L26" s="357"/>
      <c r="M26" s="357"/>
    </row>
    <row r="27" spans="2:13" ht="23" x14ac:dyDescent="0.2">
      <c r="B27" s="331" t="s">
        <v>521</v>
      </c>
      <c r="C27" s="332"/>
      <c r="D27" s="324"/>
      <c r="E27" s="357"/>
      <c r="F27" s="357"/>
      <c r="G27" s="357"/>
      <c r="H27" s="357"/>
      <c r="I27" s="357"/>
      <c r="J27" s="357"/>
      <c r="K27" s="357"/>
      <c r="L27" s="357"/>
      <c r="M27" s="357"/>
    </row>
    <row r="28" spans="2:13" ht="23" x14ac:dyDescent="0.2">
      <c r="B28" s="331"/>
      <c r="C28" s="332"/>
      <c r="D28" s="325"/>
      <c r="E28" s="357"/>
      <c r="F28" s="357"/>
      <c r="G28" s="357"/>
      <c r="H28" s="357"/>
      <c r="I28" s="357"/>
      <c r="J28" s="357"/>
      <c r="K28" s="357"/>
      <c r="L28" s="357"/>
      <c r="M28" s="357"/>
    </row>
    <row r="29" spans="2:13" ht="23" x14ac:dyDescent="0.2">
      <c r="B29" s="331" t="s">
        <v>522</v>
      </c>
      <c r="C29" s="332"/>
      <c r="D29" s="324"/>
      <c r="E29" s="357"/>
      <c r="F29" s="357"/>
      <c r="G29" s="357"/>
      <c r="H29" s="357"/>
      <c r="I29" s="357"/>
      <c r="J29" s="357"/>
      <c r="K29" s="357"/>
      <c r="L29" s="357"/>
      <c r="M29" s="357"/>
    </row>
    <row r="30" spans="2:13" ht="23" x14ac:dyDescent="0.2">
      <c r="B30" s="331"/>
      <c r="C30" s="332"/>
      <c r="D30" s="325"/>
      <c r="E30" s="357"/>
      <c r="F30" s="357"/>
      <c r="G30" s="357"/>
      <c r="H30" s="357"/>
      <c r="I30" s="357"/>
      <c r="J30" s="357"/>
      <c r="K30" s="357"/>
      <c r="L30" s="357"/>
      <c r="M30" s="357"/>
    </row>
    <row r="31" spans="2:13" ht="23" x14ac:dyDescent="0.2">
      <c r="B31" s="331" t="s">
        <v>523</v>
      </c>
      <c r="C31" s="332"/>
      <c r="D31" s="324"/>
      <c r="E31" s="357"/>
      <c r="F31" s="357"/>
      <c r="G31" s="357"/>
      <c r="H31" s="357"/>
      <c r="I31" s="357"/>
      <c r="J31" s="357"/>
      <c r="K31" s="357"/>
      <c r="L31" s="357"/>
      <c r="M31" s="357"/>
    </row>
    <row r="32" spans="2:13" ht="23" x14ac:dyDescent="0.2">
      <c r="B32" s="331"/>
      <c r="C32" s="332"/>
      <c r="D32" s="325"/>
      <c r="E32" s="357"/>
      <c r="F32" s="357"/>
      <c r="G32" s="357"/>
      <c r="H32" s="357"/>
      <c r="I32" s="357"/>
      <c r="J32" s="357"/>
      <c r="K32" s="357"/>
      <c r="L32" s="357"/>
      <c r="M32" s="357"/>
    </row>
    <row r="33" spans="2:15" ht="23" x14ac:dyDescent="0.2">
      <c r="B33" s="331" t="s">
        <v>524</v>
      </c>
      <c r="C33" s="332"/>
      <c r="D33" s="324"/>
      <c r="E33" s="357"/>
      <c r="F33" s="357"/>
      <c r="G33" s="357"/>
      <c r="H33" s="357"/>
      <c r="I33" s="357"/>
      <c r="J33" s="357"/>
      <c r="K33" s="357"/>
      <c r="L33" s="357"/>
      <c r="M33" s="357"/>
    </row>
    <row r="34" spans="2:15" ht="23" x14ac:dyDescent="0.2">
      <c r="B34" s="331"/>
      <c r="C34" s="332"/>
      <c r="D34" s="325"/>
      <c r="E34" s="357"/>
      <c r="F34" s="357"/>
      <c r="G34" s="357"/>
      <c r="H34" s="357"/>
      <c r="I34" s="357"/>
      <c r="J34" s="357"/>
      <c r="K34" s="357"/>
      <c r="L34" s="357"/>
      <c r="M34" s="357"/>
    </row>
    <row r="35" spans="2:15" ht="23" x14ac:dyDescent="0.2">
      <c r="B35" s="331" t="s">
        <v>525</v>
      </c>
      <c r="C35" s="332"/>
      <c r="D35" s="324"/>
      <c r="E35" s="357"/>
      <c r="F35" s="357"/>
      <c r="G35" s="357"/>
      <c r="H35" s="357"/>
      <c r="I35" s="357"/>
      <c r="J35" s="357"/>
      <c r="K35" s="357"/>
      <c r="L35" s="357"/>
      <c r="M35" s="357"/>
    </row>
    <row r="36" spans="2:15" ht="23" x14ac:dyDescent="0.2">
      <c r="B36" s="331"/>
      <c r="C36" s="332"/>
      <c r="D36" s="325"/>
      <c r="E36" s="357"/>
      <c r="F36" s="357"/>
      <c r="G36" s="357"/>
      <c r="H36" s="357"/>
      <c r="I36" s="357"/>
      <c r="J36" s="357"/>
      <c r="K36" s="357"/>
      <c r="L36" s="357"/>
      <c r="M36" s="357"/>
    </row>
    <row r="37" spans="2:15" ht="23" x14ac:dyDescent="0.2">
      <c r="B37" s="331" t="s">
        <v>526</v>
      </c>
      <c r="C37" s="332"/>
      <c r="D37" s="324"/>
      <c r="E37" s="357"/>
      <c r="F37" s="357"/>
      <c r="G37" s="357"/>
      <c r="H37" s="357"/>
      <c r="I37" s="357"/>
      <c r="J37" s="357"/>
      <c r="K37" s="357"/>
      <c r="L37" s="357"/>
      <c r="M37" s="357"/>
    </row>
    <row r="38" spans="2:15" ht="23" x14ac:dyDescent="0.2">
      <c r="B38" s="331"/>
      <c r="C38" s="332"/>
      <c r="D38" s="325"/>
      <c r="E38" s="357"/>
      <c r="F38" s="357"/>
      <c r="G38" s="357"/>
      <c r="H38" s="357"/>
      <c r="I38" s="357"/>
      <c r="J38" s="357"/>
      <c r="K38" s="357"/>
      <c r="L38" s="357"/>
      <c r="M38" s="357"/>
    </row>
    <row r="39" spans="2:15" ht="23" x14ac:dyDescent="0.2">
      <c r="B39" s="331" t="s">
        <v>527</v>
      </c>
      <c r="C39" s="332"/>
      <c r="D39" s="324"/>
      <c r="E39" s="357"/>
      <c r="F39" s="357"/>
      <c r="G39" s="357"/>
      <c r="H39" s="357"/>
      <c r="I39" s="357"/>
      <c r="J39" s="357"/>
      <c r="K39" s="357"/>
      <c r="L39" s="357"/>
      <c r="M39" s="357"/>
    </row>
    <row r="40" spans="2:15" x14ac:dyDescent="0.2">
      <c r="B40" s="333"/>
      <c r="C40" s="333"/>
      <c r="D40" s="333"/>
      <c r="E40" s="333"/>
      <c r="F40" s="333"/>
      <c r="G40" s="333"/>
      <c r="H40" s="333"/>
      <c r="I40" s="333"/>
      <c r="J40" s="333"/>
      <c r="K40" s="333"/>
      <c r="L40" s="333"/>
      <c r="M40" s="333"/>
    </row>
    <row r="44" spans="2:15" x14ac:dyDescent="0.2">
      <c r="B44" s="355" t="s">
        <v>528</v>
      </c>
      <c r="C44" s="355"/>
      <c r="D44" s="355"/>
      <c r="E44" s="355"/>
      <c r="F44" s="355"/>
      <c r="G44" s="355"/>
      <c r="H44" s="355"/>
      <c r="I44" s="355"/>
      <c r="J44" s="355"/>
      <c r="K44" s="355"/>
      <c r="L44" s="355"/>
      <c r="M44" s="355"/>
      <c r="N44" s="355"/>
      <c r="O44" s="355"/>
    </row>
    <row r="45" spans="2:15" ht="27" customHeight="1" x14ac:dyDescent="0.2">
      <c r="B45" s="353" t="s">
        <v>529</v>
      </c>
      <c r="C45" s="353"/>
      <c r="D45" s="339" t="s">
        <v>530</v>
      </c>
      <c r="E45" s="334"/>
      <c r="F45" s="350" t="s">
        <v>531</v>
      </c>
      <c r="G45" s="350"/>
      <c r="H45" s="350"/>
      <c r="I45" s="350"/>
      <c r="J45" s="350"/>
      <c r="K45" s="350"/>
      <c r="L45" s="350"/>
      <c r="M45" s="350"/>
      <c r="N45" s="350"/>
      <c r="O45" s="336"/>
    </row>
    <row r="46" spans="2:15" ht="43.5" customHeight="1" x14ac:dyDescent="0.2">
      <c r="B46" s="352" t="s">
        <v>532</v>
      </c>
      <c r="C46" s="352"/>
      <c r="D46" s="340" t="s">
        <v>533</v>
      </c>
      <c r="E46" s="326"/>
      <c r="F46" s="351" t="s">
        <v>548</v>
      </c>
      <c r="G46" s="352"/>
      <c r="H46" s="352"/>
      <c r="I46" s="352"/>
      <c r="J46" s="352"/>
      <c r="K46" s="352"/>
      <c r="L46" s="352"/>
      <c r="M46" s="352"/>
      <c r="N46" s="352"/>
      <c r="O46" s="327"/>
    </row>
    <row r="47" spans="2:15" ht="14.75" customHeight="1" x14ac:dyDescent="0.2">
      <c r="B47" s="354" t="s">
        <v>545</v>
      </c>
      <c r="C47" s="354"/>
      <c r="D47" s="339" t="s">
        <v>534</v>
      </c>
      <c r="E47" s="335"/>
      <c r="F47" s="350" t="s">
        <v>535</v>
      </c>
      <c r="G47" s="350"/>
      <c r="H47" s="350"/>
      <c r="I47" s="350"/>
      <c r="J47" s="350"/>
      <c r="K47" s="350"/>
      <c r="L47" s="350"/>
      <c r="M47" s="350"/>
      <c r="N47" s="350"/>
      <c r="O47" s="350"/>
    </row>
    <row r="48" spans="2:15" ht="39.25" customHeight="1" x14ac:dyDescent="0.2">
      <c r="B48" s="348" t="s">
        <v>546</v>
      </c>
      <c r="C48" s="349"/>
      <c r="D48" s="341" t="s">
        <v>536</v>
      </c>
      <c r="E48" s="328"/>
      <c r="F48" s="349" t="s">
        <v>537</v>
      </c>
      <c r="G48" s="349"/>
      <c r="H48" s="349"/>
      <c r="I48" s="349"/>
      <c r="J48" s="349"/>
      <c r="K48" s="349"/>
      <c r="L48" s="349"/>
      <c r="M48" s="349"/>
      <c r="N48" s="349"/>
      <c r="O48" s="349"/>
    </row>
    <row r="49" spans="2:15" ht="17" customHeight="1" x14ac:dyDescent="0.2">
      <c r="B49" s="354" t="s">
        <v>538</v>
      </c>
      <c r="C49" s="354"/>
      <c r="D49" s="339" t="s">
        <v>539</v>
      </c>
      <c r="E49" s="334"/>
      <c r="F49" s="350" t="s">
        <v>540</v>
      </c>
      <c r="G49" s="350"/>
      <c r="H49" s="350"/>
      <c r="I49" s="350"/>
      <c r="J49" s="350"/>
      <c r="K49" s="350"/>
      <c r="L49" s="350"/>
      <c r="M49" s="350"/>
      <c r="N49" s="350"/>
      <c r="O49" s="338"/>
    </row>
    <row r="50" spans="2:15" ht="36" customHeight="1" x14ac:dyDescent="0.2">
      <c r="B50" s="348" t="s">
        <v>547</v>
      </c>
      <c r="C50" s="349"/>
      <c r="D50" s="341" t="s">
        <v>541</v>
      </c>
      <c r="E50" s="328"/>
      <c r="F50" s="349" t="s">
        <v>542</v>
      </c>
      <c r="G50" s="349"/>
      <c r="H50" s="349"/>
      <c r="I50" s="349"/>
      <c r="J50" s="349"/>
      <c r="K50" s="349"/>
      <c r="L50" s="349"/>
      <c r="M50" s="349"/>
      <c r="N50" s="349"/>
      <c r="O50" s="329"/>
    </row>
    <row r="51" spans="2:15" ht="29.75" customHeight="1" x14ac:dyDescent="0.2">
      <c r="B51" s="358"/>
      <c r="C51" s="358"/>
      <c r="D51" s="339" t="s">
        <v>543</v>
      </c>
      <c r="E51" s="335"/>
      <c r="G51" s="334"/>
      <c r="H51" s="359"/>
      <c r="I51" s="359"/>
      <c r="J51" s="359"/>
      <c r="K51" s="359"/>
      <c r="L51" s="359"/>
      <c r="M51" s="359"/>
      <c r="N51" s="359"/>
      <c r="O51" s="338"/>
    </row>
    <row r="52" spans="2:15" ht="30" x14ac:dyDescent="0.2">
      <c r="B52" s="360"/>
      <c r="C52" s="360"/>
      <c r="D52" s="341" t="s">
        <v>544</v>
      </c>
      <c r="E52" s="337"/>
      <c r="G52" s="328"/>
      <c r="H52" s="361"/>
      <c r="I52" s="361"/>
      <c r="J52" s="361"/>
      <c r="K52" s="361"/>
      <c r="L52" s="361"/>
      <c r="M52" s="361"/>
      <c r="N52" s="361"/>
      <c r="O52" s="329"/>
    </row>
  </sheetData>
  <mergeCells count="20">
    <mergeCell ref="F49:N49"/>
    <mergeCell ref="F50:N50"/>
    <mergeCell ref="B51:C51"/>
    <mergeCell ref="H51:N51"/>
    <mergeCell ref="B52:C52"/>
    <mergeCell ref="H52:N52"/>
    <mergeCell ref="B49:C49"/>
    <mergeCell ref="B50:C50"/>
    <mergeCell ref="B12:U12"/>
    <mergeCell ref="E14:M14"/>
    <mergeCell ref="B48:C48"/>
    <mergeCell ref="F45:N45"/>
    <mergeCell ref="F46:N46"/>
    <mergeCell ref="F47:O47"/>
    <mergeCell ref="F48:O48"/>
    <mergeCell ref="B45:C45"/>
    <mergeCell ref="B46:C46"/>
    <mergeCell ref="B47:C47"/>
    <mergeCell ref="B44:O44"/>
    <mergeCell ref="E15:M39"/>
  </mergeCells>
  <hyperlinks>
    <hyperlink ref="B46" r:id="rId1" xr:uid="{79729FA4-A788-4CF0-85B2-581306C1B93F}"/>
    <hyperlink ref="F48" r:id="rId2" xr:uid="{7D954CB2-3F77-4ED2-8A2B-AEF877A71676}"/>
    <hyperlink ref="D46" r:id="rId3" xr:uid="{243CD733-5A61-41D8-AF6C-FA27F1A6B9AD}"/>
    <hyperlink ref="D50" r:id="rId4" xr:uid="{08B552A2-F6DF-49D6-AB99-AA8B380F0282}"/>
    <hyperlink ref="D48" r:id="rId5" xr:uid="{1C33B2F8-764A-4CB3-9676-70AD88E5484F}"/>
    <hyperlink ref="F50" r:id="rId6" xr:uid="{BD821B92-CEB6-4ECE-A899-1CA7A3765F51}"/>
    <hyperlink ref="B48" r:id="rId7" xr:uid="{56727314-F3C3-4DA8-80F5-4E5D84892CDE}"/>
    <hyperlink ref="B50" r:id="rId8" xr:uid="{EA7CCE41-412D-4236-B228-D65C7D0DAB04}"/>
    <hyperlink ref="D52" r:id="rId9" xr:uid="{4C15728C-8594-40C6-AB3E-2CACCD59E5A0}"/>
    <hyperlink ref="F46" r:id="rId10" xr:uid="{9868E3E8-79C7-4704-BCAD-18BEB55470DD}"/>
  </hyperlinks>
  <pageMargins left="0.7" right="0.7" top="0.75" bottom="0.75" header="0.3" footer="0.3"/>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CC640"/>
    <pageSetUpPr fitToPage="1"/>
  </sheetPr>
  <dimension ref="A1:J79"/>
  <sheetViews>
    <sheetView workbookViewId="0">
      <selection activeCell="D3" sqref="D3"/>
    </sheetView>
  </sheetViews>
  <sheetFormatPr baseColWidth="10" defaultColWidth="9.1640625" defaultRowHeight="42" customHeight="1" x14ac:dyDescent="0.15"/>
  <cols>
    <col min="1" max="1" width="34.5" style="53" bestFit="1" customWidth="1"/>
    <col min="2" max="2" width="18.1640625" style="48" bestFit="1" customWidth="1"/>
    <col min="3" max="3" width="9.1640625" style="53"/>
    <col min="4" max="4" width="48.5" style="53" customWidth="1"/>
    <col min="5" max="5" width="11.5" style="48" customWidth="1"/>
    <col min="6" max="8" width="5" style="48" customWidth="1"/>
    <col min="9" max="9" width="26.5" style="124" customWidth="1"/>
    <col min="10" max="10" width="13.5" style="125" customWidth="1"/>
    <col min="11" max="16384" width="9.1640625" style="48"/>
  </cols>
  <sheetData>
    <row r="1" spans="1:10" s="63" customFormat="1" ht="127.5" customHeight="1" thickBot="1" x14ac:dyDescent="0.2">
      <c r="A1" s="368"/>
      <c r="B1" s="368"/>
      <c r="C1" s="368"/>
      <c r="D1" s="368"/>
      <c r="E1" s="368"/>
      <c r="F1" s="368"/>
      <c r="G1" s="368"/>
      <c r="H1" s="368"/>
      <c r="I1" s="368"/>
      <c r="J1" s="368"/>
    </row>
    <row r="2" spans="1:10" s="77" customFormat="1" ht="66" customHeight="1" thickTop="1" thickBot="1" x14ac:dyDescent="0.2">
      <c r="A2" s="71" t="s">
        <v>253</v>
      </c>
      <c r="B2" s="72" t="s">
        <v>81</v>
      </c>
      <c r="C2" s="72" t="s">
        <v>379</v>
      </c>
      <c r="D2" s="72" t="s">
        <v>0</v>
      </c>
      <c r="E2" s="72" t="s">
        <v>62</v>
      </c>
      <c r="F2" s="73" t="s">
        <v>56</v>
      </c>
      <c r="G2" s="74" t="s">
        <v>57</v>
      </c>
      <c r="H2" s="75" t="s">
        <v>58</v>
      </c>
      <c r="I2" s="72" t="s">
        <v>76</v>
      </c>
      <c r="J2" s="76" t="s">
        <v>59</v>
      </c>
    </row>
    <row r="3" spans="1:10" ht="42" customHeight="1" thickTop="1" x14ac:dyDescent="0.2">
      <c r="A3" s="362" t="s">
        <v>107</v>
      </c>
      <c r="B3" s="78" t="s">
        <v>83</v>
      </c>
      <c r="C3" s="78" t="s">
        <v>180</v>
      </c>
      <c r="D3"/>
      <c r="E3" s="80"/>
      <c r="F3" s="81"/>
      <c r="G3" s="82"/>
      <c r="H3" s="83"/>
      <c r="I3" s="84"/>
      <c r="J3" s="85"/>
    </row>
    <row r="4" spans="1:10" ht="42" customHeight="1" x14ac:dyDescent="0.15">
      <c r="A4" s="363"/>
      <c r="B4" s="86" t="s">
        <v>83</v>
      </c>
      <c r="C4" s="86" t="s">
        <v>181</v>
      </c>
      <c r="D4" s="87" t="s">
        <v>280</v>
      </c>
      <c r="E4" s="88"/>
      <c r="F4" s="89"/>
      <c r="G4" s="90"/>
      <c r="H4" s="91"/>
      <c r="I4" s="92"/>
      <c r="J4" s="93"/>
    </row>
    <row r="5" spans="1:10" ht="42" customHeight="1" x14ac:dyDescent="0.15">
      <c r="A5" s="363"/>
      <c r="B5" s="86" t="s">
        <v>83</v>
      </c>
      <c r="C5" s="86" t="s">
        <v>182</v>
      </c>
      <c r="D5" s="87" t="s">
        <v>279</v>
      </c>
      <c r="E5" s="88"/>
      <c r="F5" s="89"/>
      <c r="G5" s="90"/>
      <c r="H5" s="91"/>
      <c r="I5" s="92"/>
      <c r="J5" s="93"/>
    </row>
    <row r="6" spans="1:10" ht="42" customHeight="1" thickBot="1" x14ac:dyDescent="0.2">
      <c r="A6" s="364"/>
      <c r="B6" s="94" t="s">
        <v>83</v>
      </c>
      <c r="C6" s="94" t="s">
        <v>298</v>
      </c>
      <c r="D6" s="95" t="s">
        <v>278</v>
      </c>
      <c r="E6" s="96"/>
      <c r="F6" s="97"/>
      <c r="G6" s="98"/>
      <c r="H6" s="99"/>
      <c r="I6" s="100"/>
      <c r="J6" s="101"/>
    </row>
    <row r="7" spans="1:10" ht="42" customHeight="1" thickTop="1" x14ac:dyDescent="0.15">
      <c r="A7" s="362" t="s">
        <v>106</v>
      </c>
      <c r="B7" s="78" t="s">
        <v>83</v>
      </c>
      <c r="C7" s="78" t="s">
        <v>183</v>
      </c>
      <c r="D7" s="79" t="s">
        <v>282</v>
      </c>
      <c r="E7" s="80"/>
      <c r="F7" s="81"/>
      <c r="G7" s="82"/>
      <c r="H7" s="83"/>
      <c r="I7" s="102"/>
      <c r="J7" s="85"/>
    </row>
    <row r="8" spans="1:10" ht="42" customHeight="1" x14ac:dyDescent="0.15">
      <c r="A8" s="363"/>
      <c r="B8" s="86" t="s">
        <v>83</v>
      </c>
      <c r="C8" s="86" t="s">
        <v>184</v>
      </c>
      <c r="D8" s="87" t="s">
        <v>283</v>
      </c>
      <c r="E8" s="88"/>
      <c r="F8" s="89"/>
      <c r="G8" s="90"/>
      <c r="H8" s="91"/>
      <c r="I8" s="92"/>
      <c r="J8" s="93"/>
    </row>
    <row r="9" spans="1:10" ht="42" customHeight="1" x14ac:dyDescent="0.15">
      <c r="A9" s="363"/>
      <c r="B9" s="86" t="s">
        <v>83</v>
      </c>
      <c r="C9" s="86" t="s">
        <v>185</v>
      </c>
      <c r="D9" s="87" t="s">
        <v>292</v>
      </c>
      <c r="E9" s="88"/>
      <c r="F9" s="89"/>
      <c r="G9" s="90"/>
      <c r="H9" s="91"/>
      <c r="I9" s="92"/>
      <c r="J9" s="93"/>
    </row>
    <row r="10" spans="1:10" ht="42" customHeight="1" x14ac:dyDescent="0.15">
      <c r="A10" s="363"/>
      <c r="B10" s="86" t="s">
        <v>83</v>
      </c>
      <c r="C10" s="86" t="s">
        <v>186</v>
      </c>
      <c r="D10" s="87" t="s">
        <v>284</v>
      </c>
      <c r="E10" s="88"/>
      <c r="F10" s="89"/>
      <c r="G10" s="90"/>
      <c r="H10" s="91"/>
      <c r="I10" s="92"/>
      <c r="J10" s="93"/>
    </row>
    <row r="11" spans="1:10" ht="42" customHeight="1" thickBot="1" x14ac:dyDescent="0.2">
      <c r="A11" s="364"/>
      <c r="B11" s="94" t="s">
        <v>83</v>
      </c>
      <c r="C11" s="94" t="s">
        <v>187</v>
      </c>
      <c r="D11" s="95" t="s">
        <v>293</v>
      </c>
      <c r="E11" s="96"/>
      <c r="F11" s="97"/>
      <c r="G11" s="98"/>
      <c r="H11" s="99"/>
      <c r="I11" s="100"/>
      <c r="J11" s="101"/>
    </row>
    <row r="12" spans="1:10" ht="42" customHeight="1" thickTop="1" x14ac:dyDescent="0.15">
      <c r="A12" s="362" t="s">
        <v>116</v>
      </c>
      <c r="B12" s="78" t="s">
        <v>82</v>
      </c>
      <c r="C12" s="78" t="s">
        <v>198</v>
      </c>
      <c r="D12" s="79" t="s">
        <v>25</v>
      </c>
      <c r="E12" s="103"/>
      <c r="F12" s="81"/>
      <c r="G12" s="82"/>
      <c r="H12" s="83"/>
      <c r="I12" s="102"/>
      <c r="J12" s="85"/>
    </row>
    <row r="13" spans="1:10" ht="42" customHeight="1" x14ac:dyDescent="0.15">
      <c r="A13" s="363"/>
      <c r="B13" s="86" t="s">
        <v>82</v>
      </c>
      <c r="C13" s="86" t="s">
        <v>199</v>
      </c>
      <c r="D13" s="104" t="s">
        <v>285</v>
      </c>
      <c r="E13" s="105"/>
      <c r="F13" s="89"/>
      <c r="G13" s="90"/>
      <c r="H13" s="91"/>
      <c r="I13" s="92"/>
      <c r="J13" s="93"/>
    </row>
    <row r="14" spans="1:10" ht="42" customHeight="1" x14ac:dyDescent="0.15">
      <c r="A14" s="363"/>
      <c r="B14" s="86" t="s">
        <v>82</v>
      </c>
      <c r="C14" s="86" t="s">
        <v>200</v>
      </c>
      <c r="D14" s="106" t="s">
        <v>286</v>
      </c>
      <c r="E14" s="105"/>
      <c r="F14" s="89"/>
      <c r="G14" s="90"/>
      <c r="H14" s="91"/>
      <c r="I14" s="92"/>
      <c r="J14" s="93"/>
    </row>
    <row r="15" spans="1:10" x14ac:dyDescent="0.15">
      <c r="A15" s="363"/>
      <c r="B15" s="86" t="s">
        <v>82</v>
      </c>
      <c r="C15" s="86" t="s">
        <v>201</v>
      </c>
      <c r="D15" s="104" t="s">
        <v>344</v>
      </c>
      <c r="E15" s="105"/>
      <c r="F15" s="89"/>
      <c r="G15" s="90"/>
      <c r="H15" s="91"/>
      <c r="I15" s="92"/>
      <c r="J15" s="93"/>
    </row>
    <row r="16" spans="1:10" ht="42" customHeight="1" thickBot="1" x14ac:dyDescent="0.2">
      <c r="A16" s="364"/>
      <c r="B16" s="94" t="s">
        <v>82</v>
      </c>
      <c r="C16" s="94" t="s">
        <v>202</v>
      </c>
      <c r="D16" s="107" t="s">
        <v>345</v>
      </c>
      <c r="E16" s="108"/>
      <c r="F16" s="97"/>
      <c r="G16" s="98"/>
      <c r="H16" s="99"/>
      <c r="I16" s="100"/>
      <c r="J16" s="101"/>
    </row>
    <row r="17" spans="1:10" ht="42" customHeight="1" thickTop="1" x14ac:dyDescent="0.15">
      <c r="A17" s="362" t="s">
        <v>91</v>
      </c>
      <c r="B17" s="78" t="s">
        <v>80</v>
      </c>
      <c r="C17" s="78" t="s">
        <v>195</v>
      </c>
      <c r="D17" s="79" t="s">
        <v>294</v>
      </c>
      <c r="E17" s="103"/>
      <c r="F17" s="81"/>
      <c r="G17" s="82"/>
      <c r="H17" s="83"/>
      <c r="I17" s="102"/>
      <c r="J17" s="85"/>
    </row>
    <row r="18" spans="1:10" ht="70" x14ac:dyDescent="0.15">
      <c r="A18" s="363"/>
      <c r="B18" s="86" t="s">
        <v>80</v>
      </c>
      <c r="C18" s="86" t="s">
        <v>196</v>
      </c>
      <c r="D18" s="87" t="s">
        <v>115</v>
      </c>
      <c r="E18" s="105"/>
      <c r="F18" s="89"/>
      <c r="G18" s="90"/>
      <c r="H18" s="91"/>
      <c r="I18" s="92"/>
      <c r="J18" s="93"/>
    </row>
    <row r="19" spans="1:10" ht="42" customHeight="1" thickBot="1" x14ac:dyDescent="0.2">
      <c r="A19" s="364"/>
      <c r="B19" s="94" t="s">
        <v>80</v>
      </c>
      <c r="C19" s="94" t="s">
        <v>197</v>
      </c>
      <c r="D19" s="95" t="s">
        <v>295</v>
      </c>
      <c r="E19" s="108"/>
      <c r="F19" s="97"/>
      <c r="G19" s="98"/>
      <c r="H19" s="99"/>
      <c r="I19" s="100"/>
      <c r="J19" s="101"/>
    </row>
    <row r="20" spans="1:10" ht="42" customHeight="1" thickTop="1" x14ac:dyDescent="0.15">
      <c r="A20" s="362" t="s">
        <v>348</v>
      </c>
      <c r="B20" s="78" t="s">
        <v>80</v>
      </c>
      <c r="C20" s="78" t="s">
        <v>188</v>
      </c>
      <c r="D20" s="109" t="s">
        <v>75</v>
      </c>
      <c r="E20" s="103"/>
      <c r="F20" s="81"/>
      <c r="G20" s="82"/>
      <c r="H20" s="83"/>
      <c r="I20" s="102"/>
      <c r="J20" s="85"/>
    </row>
    <row r="21" spans="1:10" ht="42" customHeight="1" x14ac:dyDescent="0.15">
      <c r="A21" s="363"/>
      <c r="B21" s="86" t="s">
        <v>80</v>
      </c>
      <c r="C21" s="86" t="s">
        <v>189</v>
      </c>
      <c r="D21" s="110" t="s">
        <v>60</v>
      </c>
      <c r="E21" s="105"/>
      <c r="F21" s="89"/>
      <c r="G21" s="90"/>
      <c r="H21" s="91"/>
      <c r="I21" s="92"/>
      <c r="J21" s="93"/>
    </row>
    <row r="22" spans="1:10" ht="42" customHeight="1" x14ac:dyDescent="0.15">
      <c r="A22" s="363"/>
      <c r="B22" s="86" t="s">
        <v>80</v>
      </c>
      <c r="C22" s="86" t="s">
        <v>190</v>
      </c>
      <c r="D22" s="104" t="s">
        <v>287</v>
      </c>
      <c r="E22" s="105"/>
      <c r="F22" s="89"/>
      <c r="G22" s="90"/>
      <c r="H22" s="91"/>
      <c r="I22" s="92"/>
      <c r="J22" s="93"/>
    </row>
    <row r="23" spans="1:10" ht="42" customHeight="1" thickBot="1" x14ac:dyDescent="0.2">
      <c r="A23" s="364"/>
      <c r="B23" s="94" t="s">
        <v>83</v>
      </c>
      <c r="C23" s="94" t="s">
        <v>191</v>
      </c>
      <c r="D23" s="107" t="s">
        <v>25</v>
      </c>
      <c r="E23" s="108"/>
      <c r="F23" s="97"/>
      <c r="G23" s="98"/>
      <c r="H23" s="99"/>
      <c r="I23" s="100"/>
      <c r="J23" s="101"/>
    </row>
    <row r="24" spans="1:10" ht="42" customHeight="1" thickTop="1" x14ac:dyDescent="0.15">
      <c r="A24" s="362" t="s">
        <v>110</v>
      </c>
      <c r="B24" s="111" t="s">
        <v>83</v>
      </c>
      <c r="C24" s="111" t="s">
        <v>192</v>
      </c>
      <c r="D24" s="112" t="s">
        <v>288</v>
      </c>
      <c r="E24" s="113"/>
      <c r="F24" s="81"/>
      <c r="G24" s="82"/>
      <c r="H24" s="83"/>
      <c r="I24" s="114"/>
      <c r="J24" s="115"/>
    </row>
    <row r="25" spans="1:10" ht="42" customHeight="1" x14ac:dyDescent="0.15">
      <c r="A25" s="363"/>
      <c r="B25" s="86" t="s">
        <v>83</v>
      </c>
      <c r="C25" s="86" t="s">
        <v>193</v>
      </c>
      <c r="D25" s="110" t="s">
        <v>296</v>
      </c>
      <c r="E25" s="105"/>
      <c r="F25" s="89"/>
      <c r="G25" s="90"/>
      <c r="H25" s="91"/>
      <c r="I25" s="92"/>
      <c r="J25" s="93"/>
    </row>
    <row r="26" spans="1:10" ht="42" customHeight="1" thickBot="1" x14ac:dyDescent="0.2">
      <c r="A26" s="364"/>
      <c r="B26" s="94" t="s">
        <v>83</v>
      </c>
      <c r="C26" s="94" t="s">
        <v>194</v>
      </c>
      <c r="D26" s="107" t="s">
        <v>384</v>
      </c>
      <c r="E26" s="108"/>
      <c r="F26" s="97"/>
      <c r="G26" s="98"/>
      <c r="H26" s="99"/>
      <c r="I26" s="100"/>
      <c r="J26" s="101"/>
    </row>
    <row r="27" spans="1:10" ht="42" customHeight="1" thickTop="1" x14ac:dyDescent="0.15">
      <c r="A27" s="362" t="s">
        <v>254</v>
      </c>
      <c r="B27" s="78" t="s">
        <v>83</v>
      </c>
      <c r="C27" s="78" t="s">
        <v>203</v>
      </c>
      <c r="D27" s="116" t="s">
        <v>158</v>
      </c>
      <c r="E27" s="103"/>
      <c r="F27" s="81"/>
      <c r="G27" s="82"/>
      <c r="H27" s="83"/>
      <c r="I27" s="102"/>
      <c r="J27" s="85"/>
    </row>
    <row r="28" spans="1:10" ht="42" customHeight="1" x14ac:dyDescent="0.15">
      <c r="A28" s="363"/>
      <c r="B28" s="86" t="s">
        <v>83</v>
      </c>
      <c r="C28" s="86" t="s">
        <v>204</v>
      </c>
      <c r="D28" s="104" t="s">
        <v>289</v>
      </c>
      <c r="E28" s="105"/>
      <c r="F28" s="89"/>
      <c r="G28" s="90"/>
      <c r="H28" s="91"/>
      <c r="I28" s="92"/>
      <c r="J28" s="93"/>
    </row>
    <row r="29" spans="1:10" ht="42" customHeight="1" x14ac:dyDescent="0.15">
      <c r="A29" s="363"/>
      <c r="B29" s="86" t="s">
        <v>83</v>
      </c>
      <c r="C29" s="86" t="s">
        <v>205</v>
      </c>
      <c r="D29" s="104" t="s">
        <v>290</v>
      </c>
      <c r="E29" s="105"/>
      <c r="F29" s="89"/>
      <c r="G29" s="90"/>
      <c r="H29" s="91"/>
      <c r="I29" s="92"/>
      <c r="J29" s="93"/>
    </row>
    <row r="30" spans="1:10" ht="42" customHeight="1" x14ac:dyDescent="0.15">
      <c r="A30" s="363"/>
      <c r="B30" s="86" t="s">
        <v>83</v>
      </c>
      <c r="C30" s="86" t="s">
        <v>206</v>
      </c>
      <c r="D30" s="104" t="s">
        <v>90</v>
      </c>
      <c r="E30" s="105"/>
      <c r="F30" s="89"/>
      <c r="G30" s="90"/>
      <c r="H30" s="91"/>
      <c r="I30" s="92"/>
      <c r="J30" s="93"/>
    </row>
    <row r="31" spans="1:10" ht="42" customHeight="1" x14ac:dyDescent="0.15">
      <c r="A31" s="363"/>
      <c r="B31" s="86" t="s">
        <v>83</v>
      </c>
      <c r="C31" s="86" t="s">
        <v>207</v>
      </c>
      <c r="D31" s="104" t="s">
        <v>89</v>
      </c>
      <c r="E31" s="105"/>
      <c r="F31" s="89"/>
      <c r="G31" s="90"/>
      <c r="H31" s="91"/>
      <c r="I31" s="92"/>
      <c r="J31" s="93"/>
    </row>
    <row r="32" spans="1:10" ht="42" customHeight="1" thickBot="1" x14ac:dyDescent="0.2">
      <c r="A32" s="364"/>
      <c r="B32" s="94" t="s">
        <v>83</v>
      </c>
      <c r="C32" s="94" t="s">
        <v>208</v>
      </c>
      <c r="D32" s="107" t="s">
        <v>291</v>
      </c>
      <c r="E32" s="108"/>
      <c r="F32" s="97"/>
      <c r="G32" s="98"/>
      <c r="H32" s="99"/>
      <c r="I32" s="100"/>
      <c r="J32" s="101"/>
    </row>
    <row r="33" spans="1:10" ht="42" customHeight="1" thickTop="1" x14ac:dyDescent="0.15">
      <c r="A33" s="362" t="s">
        <v>104</v>
      </c>
      <c r="B33" s="78" t="s">
        <v>84</v>
      </c>
      <c r="C33" s="78" t="s">
        <v>225</v>
      </c>
      <c r="D33" s="79" t="s">
        <v>256</v>
      </c>
      <c r="E33" s="103"/>
      <c r="F33" s="81"/>
      <c r="G33" s="82"/>
      <c r="H33" s="83"/>
      <c r="I33" s="102"/>
      <c r="J33" s="85"/>
    </row>
    <row r="34" spans="1:10" ht="42" customHeight="1" x14ac:dyDescent="0.15">
      <c r="A34" s="363"/>
      <c r="B34" s="86" t="s">
        <v>84</v>
      </c>
      <c r="C34" s="86" t="s">
        <v>226</v>
      </c>
      <c r="D34" s="87" t="s">
        <v>257</v>
      </c>
      <c r="E34" s="105"/>
      <c r="F34" s="89"/>
      <c r="G34" s="90"/>
      <c r="H34" s="91"/>
      <c r="I34" s="92"/>
      <c r="J34" s="93"/>
    </row>
    <row r="35" spans="1:10" ht="56" x14ac:dyDescent="0.15">
      <c r="A35" s="363"/>
      <c r="B35" s="86" t="s">
        <v>84</v>
      </c>
      <c r="C35" s="86" t="s">
        <v>227</v>
      </c>
      <c r="D35" s="87" t="s">
        <v>383</v>
      </c>
      <c r="E35" s="105"/>
      <c r="F35" s="89"/>
      <c r="G35" s="90"/>
      <c r="H35" s="91"/>
      <c r="I35" s="92"/>
      <c r="J35" s="93"/>
    </row>
    <row r="36" spans="1:10" ht="70" x14ac:dyDescent="0.15">
      <c r="A36" s="363"/>
      <c r="B36" s="86" t="s">
        <v>84</v>
      </c>
      <c r="C36" s="86" t="s">
        <v>228</v>
      </c>
      <c r="D36" s="87" t="s">
        <v>260</v>
      </c>
      <c r="E36" s="105"/>
      <c r="F36" s="89"/>
      <c r="G36" s="90"/>
      <c r="H36" s="91"/>
      <c r="I36" s="92"/>
      <c r="J36" s="93"/>
    </row>
    <row r="37" spans="1:10" ht="42" customHeight="1" thickBot="1" x14ac:dyDescent="0.2">
      <c r="A37" s="364"/>
      <c r="B37" s="94" t="s">
        <v>83</v>
      </c>
      <c r="C37" s="94" t="s">
        <v>229</v>
      </c>
      <c r="D37" s="95" t="s">
        <v>88</v>
      </c>
      <c r="E37" s="108"/>
      <c r="F37" s="97"/>
      <c r="G37" s="98"/>
      <c r="H37" s="99"/>
      <c r="I37" s="100"/>
      <c r="J37" s="101"/>
    </row>
    <row r="38" spans="1:10" ht="42" customHeight="1" thickTop="1" x14ac:dyDescent="0.15">
      <c r="A38" s="362" t="s">
        <v>105</v>
      </c>
      <c r="B38" s="78" t="s">
        <v>84</v>
      </c>
      <c r="C38" s="78" t="s">
        <v>230</v>
      </c>
      <c r="D38" s="116" t="s">
        <v>49</v>
      </c>
      <c r="E38" s="103"/>
      <c r="F38" s="81"/>
      <c r="G38" s="82"/>
      <c r="H38" s="83"/>
      <c r="I38" s="102"/>
      <c r="J38" s="85"/>
    </row>
    <row r="39" spans="1:10" ht="70" x14ac:dyDescent="0.15">
      <c r="A39" s="363"/>
      <c r="B39" s="86" t="s">
        <v>84</v>
      </c>
      <c r="C39" s="86" t="s">
        <v>233</v>
      </c>
      <c r="D39" s="104" t="s">
        <v>382</v>
      </c>
      <c r="E39" s="105"/>
      <c r="F39" s="89"/>
      <c r="G39" s="90"/>
      <c r="H39" s="91"/>
      <c r="I39" s="92"/>
      <c r="J39" s="93"/>
    </row>
    <row r="40" spans="1:10" ht="42" customHeight="1" x14ac:dyDescent="0.15">
      <c r="A40" s="363"/>
      <c r="B40" s="86" t="s">
        <v>84</v>
      </c>
      <c r="C40" s="86" t="s">
        <v>231</v>
      </c>
      <c r="D40" s="87" t="s">
        <v>261</v>
      </c>
      <c r="E40" s="105"/>
      <c r="F40" s="89"/>
      <c r="G40" s="90"/>
      <c r="H40" s="91"/>
      <c r="I40" s="92"/>
      <c r="J40" s="93"/>
    </row>
    <row r="41" spans="1:10" ht="70" x14ac:dyDescent="0.15">
      <c r="A41" s="363"/>
      <c r="B41" s="86" t="s">
        <v>84</v>
      </c>
      <c r="C41" s="86" t="s">
        <v>232</v>
      </c>
      <c r="D41" s="87" t="s">
        <v>380</v>
      </c>
      <c r="E41" s="105"/>
      <c r="F41" s="89"/>
      <c r="G41" s="90"/>
      <c r="H41" s="91"/>
      <c r="I41" s="92"/>
      <c r="J41" s="93"/>
    </row>
    <row r="42" spans="1:10" ht="71" thickBot="1" x14ac:dyDescent="0.2">
      <c r="A42" s="364"/>
      <c r="B42" s="94" t="s">
        <v>84</v>
      </c>
      <c r="C42" s="94" t="s">
        <v>341</v>
      </c>
      <c r="D42" s="95" t="s">
        <v>381</v>
      </c>
      <c r="E42" s="108"/>
      <c r="F42" s="97"/>
      <c r="G42" s="98"/>
      <c r="H42" s="99"/>
      <c r="I42" s="100"/>
      <c r="J42" s="101"/>
    </row>
    <row r="43" spans="1:10" ht="42" customHeight="1" thickTop="1" x14ac:dyDescent="0.15">
      <c r="A43" s="362" t="s">
        <v>255</v>
      </c>
      <c r="B43" s="78" t="s">
        <v>83</v>
      </c>
      <c r="C43" s="78" t="s">
        <v>209</v>
      </c>
      <c r="D43" s="79" t="s">
        <v>262</v>
      </c>
      <c r="E43" s="103"/>
      <c r="F43" s="81"/>
      <c r="G43" s="82"/>
      <c r="H43" s="83"/>
      <c r="I43" s="102"/>
      <c r="J43" s="85"/>
    </row>
    <row r="44" spans="1:10" ht="42" customHeight="1" x14ac:dyDescent="0.15">
      <c r="A44" s="363"/>
      <c r="B44" s="86" t="s">
        <v>83</v>
      </c>
      <c r="C44" s="86" t="s">
        <v>210</v>
      </c>
      <c r="D44" s="87" t="s">
        <v>263</v>
      </c>
      <c r="E44" s="105"/>
      <c r="F44" s="89"/>
      <c r="G44" s="90"/>
      <c r="H44" s="91"/>
      <c r="I44" s="92"/>
      <c r="J44" s="93"/>
    </row>
    <row r="45" spans="1:10" ht="71" thickBot="1" x14ac:dyDescent="0.2">
      <c r="A45" s="364"/>
      <c r="B45" s="94" t="s">
        <v>83</v>
      </c>
      <c r="C45" s="94" t="s">
        <v>211</v>
      </c>
      <c r="D45" s="95" t="s">
        <v>271</v>
      </c>
      <c r="E45" s="108"/>
      <c r="F45" s="97"/>
      <c r="G45" s="98"/>
      <c r="H45" s="99"/>
      <c r="I45" s="100"/>
      <c r="J45" s="101"/>
    </row>
    <row r="46" spans="1:10" ht="42" customHeight="1" thickTop="1" x14ac:dyDescent="0.15">
      <c r="A46" s="362" t="s">
        <v>125</v>
      </c>
      <c r="B46" s="78" t="s">
        <v>84</v>
      </c>
      <c r="C46" s="78" t="s">
        <v>303</v>
      </c>
      <c r="D46" s="79" t="s">
        <v>305</v>
      </c>
      <c r="E46" s="103"/>
      <c r="F46" s="81"/>
      <c r="G46" s="82"/>
      <c r="H46" s="83"/>
      <c r="I46" s="102"/>
      <c r="J46" s="85"/>
    </row>
    <row r="47" spans="1:10" ht="42" customHeight="1" x14ac:dyDescent="0.15">
      <c r="A47" s="363"/>
      <c r="B47" s="86" t="s">
        <v>84</v>
      </c>
      <c r="C47" s="86" t="s">
        <v>304</v>
      </c>
      <c r="D47" s="87" t="s">
        <v>305</v>
      </c>
      <c r="E47" s="105"/>
      <c r="F47" s="89"/>
      <c r="G47" s="90"/>
      <c r="H47" s="91"/>
      <c r="I47" s="92"/>
      <c r="J47" s="93"/>
    </row>
    <row r="48" spans="1:10" ht="56" x14ac:dyDescent="0.15">
      <c r="A48" s="363"/>
      <c r="B48" s="86" t="s">
        <v>84</v>
      </c>
      <c r="C48" s="86" t="s">
        <v>153</v>
      </c>
      <c r="D48" s="87" t="s">
        <v>272</v>
      </c>
      <c r="E48" s="105"/>
      <c r="F48" s="89"/>
      <c r="G48" s="90"/>
      <c r="H48" s="91"/>
      <c r="I48" s="92"/>
      <c r="J48" s="93"/>
    </row>
    <row r="49" spans="1:10" ht="71" thickBot="1" x14ac:dyDescent="0.2">
      <c r="A49" s="364"/>
      <c r="B49" s="94" t="s">
        <v>84</v>
      </c>
      <c r="C49" s="94" t="s">
        <v>163</v>
      </c>
      <c r="D49" s="107" t="s">
        <v>259</v>
      </c>
      <c r="E49" s="108"/>
      <c r="F49" s="97"/>
      <c r="G49" s="98"/>
      <c r="H49" s="99"/>
      <c r="I49" s="100"/>
      <c r="J49" s="101"/>
    </row>
    <row r="50" spans="1:10" ht="42" customHeight="1" thickTop="1" x14ac:dyDescent="0.15">
      <c r="A50" s="362" t="s">
        <v>151</v>
      </c>
      <c r="B50" s="78" t="s">
        <v>84</v>
      </c>
      <c r="C50" s="78" t="s">
        <v>308</v>
      </c>
      <c r="D50" s="116" t="s">
        <v>385</v>
      </c>
      <c r="E50" s="103"/>
      <c r="F50" s="81"/>
      <c r="G50" s="82"/>
      <c r="H50" s="83"/>
      <c r="I50" s="102"/>
      <c r="J50" s="85"/>
    </row>
    <row r="51" spans="1:10" ht="42" customHeight="1" x14ac:dyDescent="0.15">
      <c r="A51" s="363"/>
      <c r="B51" s="86" t="s">
        <v>84</v>
      </c>
      <c r="C51" s="86" t="s">
        <v>152</v>
      </c>
      <c r="D51" s="104" t="s">
        <v>48</v>
      </c>
      <c r="E51" s="105"/>
      <c r="F51" s="89"/>
      <c r="G51" s="90"/>
      <c r="H51" s="91"/>
      <c r="I51" s="92"/>
      <c r="J51" s="93"/>
    </row>
    <row r="52" spans="1:10" ht="56" x14ac:dyDescent="0.15">
      <c r="A52" s="363"/>
      <c r="B52" s="86" t="s">
        <v>84</v>
      </c>
      <c r="C52" s="86" t="s">
        <v>309</v>
      </c>
      <c r="D52" s="104" t="s">
        <v>314</v>
      </c>
      <c r="E52" s="105"/>
      <c r="F52" s="89"/>
      <c r="G52" s="90"/>
      <c r="H52" s="91"/>
      <c r="I52" s="92"/>
      <c r="J52" s="93"/>
    </row>
    <row r="53" spans="1:10" ht="70" x14ac:dyDescent="0.15">
      <c r="A53" s="363"/>
      <c r="B53" s="86" t="s">
        <v>84</v>
      </c>
      <c r="C53" s="86" t="s">
        <v>310</v>
      </c>
      <c r="D53" s="104" t="s">
        <v>315</v>
      </c>
      <c r="E53" s="105"/>
      <c r="F53" s="89"/>
      <c r="G53" s="90"/>
      <c r="H53" s="91"/>
      <c r="I53" s="92"/>
      <c r="J53" s="93"/>
    </row>
    <row r="54" spans="1:10" ht="71" thickBot="1" x14ac:dyDescent="0.2">
      <c r="A54" s="364"/>
      <c r="B54" s="94" t="s">
        <v>84</v>
      </c>
      <c r="C54" s="94" t="s">
        <v>313</v>
      </c>
      <c r="D54" s="107" t="s">
        <v>316</v>
      </c>
      <c r="E54" s="108"/>
      <c r="F54" s="97"/>
      <c r="G54" s="98"/>
      <c r="H54" s="99"/>
      <c r="I54" s="100"/>
      <c r="J54" s="101"/>
    </row>
    <row r="55" spans="1:10" ht="42" customHeight="1" thickTop="1" x14ac:dyDescent="0.15">
      <c r="A55" s="362" t="s">
        <v>94</v>
      </c>
      <c r="B55" s="78" t="s">
        <v>83</v>
      </c>
      <c r="C55" s="78" t="s">
        <v>212</v>
      </c>
      <c r="D55" s="116" t="s">
        <v>264</v>
      </c>
      <c r="E55" s="103"/>
      <c r="F55" s="81"/>
      <c r="G55" s="82"/>
      <c r="H55" s="83"/>
      <c r="I55" s="102"/>
      <c r="J55" s="85"/>
    </row>
    <row r="56" spans="1:10" ht="42" customHeight="1" x14ac:dyDescent="0.15">
      <c r="A56" s="363"/>
      <c r="B56" s="86" t="s">
        <v>83</v>
      </c>
      <c r="C56" s="86" t="s">
        <v>213</v>
      </c>
      <c r="D56" s="104" t="s">
        <v>265</v>
      </c>
      <c r="E56" s="105"/>
      <c r="F56" s="89"/>
      <c r="G56" s="90"/>
      <c r="H56" s="91"/>
      <c r="I56" s="92"/>
      <c r="J56" s="93"/>
    </row>
    <row r="57" spans="1:10" ht="42" customHeight="1" thickBot="1" x14ac:dyDescent="0.2">
      <c r="A57" s="364"/>
      <c r="B57" s="94" t="s">
        <v>83</v>
      </c>
      <c r="C57" s="94" t="s">
        <v>214</v>
      </c>
      <c r="D57" s="107" t="s">
        <v>266</v>
      </c>
      <c r="E57" s="108"/>
      <c r="F57" s="97"/>
      <c r="G57" s="98"/>
      <c r="H57" s="99"/>
      <c r="I57" s="100"/>
      <c r="J57" s="101"/>
    </row>
    <row r="58" spans="1:10" ht="42" customHeight="1" thickTop="1" x14ac:dyDescent="0.15">
      <c r="A58" s="362" t="s">
        <v>93</v>
      </c>
      <c r="B58" s="78" t="s">
        <v>84</v>
      </c>
      <c r="C58" s="78" t="s">
        <v>215</v>
      </c>
      <c r="D58" s="116" t="s">
        <v>267</v>
      </c>
      <c r="E58" s="103"/>
      <c r="F58" s="81"/>
      <c r="G58" s="82"/>
      <c r="H58" s="83"/>
      <c r="I58" s="102"/>
      <c r="J58" s="85"/>
    </row>
    <row r="59" spans="1:10" ht="42" customHeight="1" x14ac:dyDescent="0.15">
      <c r="A59" s="363"/>
      <c r="B59" s="86" t="s">
        <v>84</v>
      </c>
      <c r="C59" s="86" t="s">
        <v>216</v>
      </c>
      <c r="D59" s="104" t="s">
        <v>268</v>
      </c>
      <c r="E59" s="105"/>
      <c r="F59" s="89"/>
      <c r="G59" s="90"/>
      <c r="H59" s="91"/>
      <c r="I59" s="92"/>
      <c r="J59" s="93"/>
    </row>
    <row r="60" spans="1:10" ht="42" customHeight="1" x14ac:dyDescent="0.15">
      <c r="A60" s="363"/>
      <c r="B60" s="86" t="s">
        <v>84</v>
      </c>
      <c r="C60" s="86" t="s">
        <v>217</v>
      </c>
      <c r="D60" s="104" t="s">
        <v>32</v>
      </c>
      <c r="E60" s="105"/>
      <c r="F60" s="89"/>
      <c r="G60" s="90"/>
      <c r="H60" s="91"/>
      <c r="I60" s="92"/>
      <c r="J60" s="93"/>
    </row>
    <row r="61" spans="1:10" ht="55.5" customHeight="1" thickBot="1" x14ac:dyDescent="0.2">
      <c r="A61" s="364"/>
      <c r="B61" s="94" t="s">
        <v>84</v>
      </c>
      <c r="C61" s="94" t="s">
        <v>218</v>
      </c>
      <c r="D61" s="117" t="s">
        <v>269</v>
      </c>
      <c r="E61" s="108"/>
      <c r="F61" s="97"/>
      <c r="G61" s="98"/>
      <c r="H61" s="99"/>
      <c r="I61" s="100"/>
      <c r="J61" s="101"/>
    </row>
    <row r="62" spans="1:10" ht="54.75" customHeight="1" thickTop="1" x14ac:dyDescent="0.15">
      <c r="A62" s="362" t="s">
        <v>92</v>
      </c>
      <c r="B62" s="78" t="s">
        <v>83</v>
      </c>
      <c r="C62" s="78" t="s">
        <v>219</v>
      </c>
      <c r="D62" s="109" t="s">
        <v>87</v>
      </c>
      <c r="E62" s="103"/>
      <c r="F62" s="81"/>
      <c r="G62" s="82"/>
      <c r="H62" s="83"/>
      <c r="I62" s="102"/>
      <c r="J62" s="85"/>
    </row>
    <row r="63" spans="1:10" ht="42" customHeight="1" x14ac:dyDescent="0.15">
      <c r="A63" s="363"/>
      <c r="B63" s="86" t="s">
        <v>84</v>
      </c>
      <c r="C63" s="86" t="s">
        <v>220</v>
      </c>
      <c r="D63" s="87" t="s">
        <v>34</v>
      </c>
      <c r="E63" s="105"/>
      <c r="F63" s="89"/>
      <c r="G63" s="90"/>
      <c r="H63" s="91"/>
      <c r="I63" s="92"/>
      <c r="J63" s="93"/>
    </row>
    <row r="64" spans="1:10" ht="42" customHeight="1" x14ac:dyDescent="0.15">
      <c r="A64" s="363"/>
      <c r="B64" s="86" t="s">
        <v>84</v>
      </c>
      <c r="C64" s="86" t="s">
        <v>221</v>
      </c>
      <c r="D64" s="110" t="s">
        <v>28</v>
      </c>
      <c r="E64" s="105"/>
      <c r="F64" s="89"/>
      <c r="G64" s="90"/>
      <c r="H64" s="91"/>
      <c r="I64" s="92"/>
      <c r="J64" s="93"/>
    </row>
    <row r="65" spans="1:10" ht="42" customHeight="1" thickBot="1" x14ac:dyDescent="0.2">
      <c r="A65" s="364"/>
      <c r="B65" s="94" t="s">
        <v>84</v>
      </c>
      <c r="C65" s="94" t="s">
        <v>222</v>
      </c>
      <c r="D65" s="117" t="s">
        <v>35</v>
      </c>
      <c r="E65" s="108"/>
      <c r="F65" s="97"/>
      <c r="G65" s="98"/>
      <c r="H65" s="99"/>
      <c r="I65" s="100"/>
      <c r="J65" s="101"/>
    </row>
    <row r="66" spans="1:10" ht="42" customHeight="1" thickTop="1" x14ac:dyDescent="0.15">
      <c r="A66" s="362" t="s">
        <v>324</v>
      </c>
      <c r="B66" s="78" t="s">
        <v>84</v>
      </c>
      <c r="C66" s="78" t="s">
        <v>223</v>
      </c>
      <c r="D66" s="109" t="s">
        <v>27</v>
      </c>
      <c r="E66" s="103"/>
      <c r="F66" s="81"/>
      <c r="G66" s="82"/>
      <c r="H66" s="83"/>
      <c r="I66" s="102"/>
      <c r="J66" s="85"/>
    </row>
    <row r="67" spans="1:10" ht="42" customHeight="1" x14ac:dyDescent="0.15">
      <c r="A67" s="363"/>
      <c r="B67" s="86" t="s">
        <v>84</v>
      </c>
      <c r="C67" s="86" t="s">
        <v>224</v>
      </c>
      <c r="D67" s="104" t="s">
        <v>33</v>
      </c>
      <c r="E67" s="105"/>
      <c r="F67" s="89"/>
      <c r="G67" s="90"/>
      <c r="H67" s="91"/>
      <c r="I67" s="92"/>
      <c r="J67" s="93"/>
    </row>
    <row r="68" spans="1:10" ht="42" customHeight="1" x14ac:dyDescent="0.15">
      <c r="A68" s="363"/>
      <c r="B68" s="86" t="s">
        <v>84</v>
      </c>
      <c r="C68" s="86" t="s">
        <v>277</v>
      </c>
      <c r="D68" s="110" t="s">
        <v>86</v>
      </c>
      <c r="E68" s="105"/>
      <c r="F68" s="89"/>
      <c r="G68" s="90"/>
      <c r="H68" s="91"/>
      <c r="I68" s="92"/>
      <c r="J68" s="93"/>
    </row>
    <row r="69" spans="1:10" ht="42" customHeight="1" thickBot="1" x14ac:dyDescent="0.2">
      <c r="A69" s="364"/>
      <c r="B69" s="94" t="s">
        <v>84</v>
      </c>
      <c r="C69" s="94" t="s">
        <v>166</v>
      </c>
      <c r="D69" s="117" t="s">
        <v>270</v>
      </c>
      <c r="E69" s="108"/>
      <c r="F69" s="97"/>
      <c r="G69" s="98"/>
      <c r="H69" s="99"/>
      <c r="I69" s="100"/>
      <c r="J69" s="101"/>
    </row>
    <row r="70" spans="1:10" ht="72.75" customHeight="1" thickTop="1" x14ac:dyDescent="0.15">
      <c r="A70" s="362" t="s">
        <v>325</v>
      </c>
      <c r="B70" s="78" t="s">
        <v>84</v>
      </c>
      <c r="C70" s="78" t="s">
        <v>331</v>
      </c>
      <c r="D70" s="109" t="s">
        <v>326</v>
      </c>
      <c r="E70" s="103"/>
      <c r="F70" s="81"/>
      <c r="G70" s="82"/>
      <c r="H70" s="83"/>
      <c r="I70" s="102"/>
      <c r="J70" s="85"/>
    </row>
    <row r="71" spans="1:10" ht="59.25" customHeight="1" x14ac:dyDescent="0.15">
      <c r="A71" s="363"/>
      <c r="B71" s="86" t="s">
        <v>84</v>
      </c>
      <c r="C71" s="86" t="s">
        <v>332</v>
      </c>
      <c r="D71" s="110" t="s">
        <v>327</v>
      </c>
      <c r="E71" s="105"/>
      <c r="F71" s="89"/>
      <c r="G71" s="90"/>
      <c r="H71" s="91"/>
      <c r="I71" s="92"/>
      <c r="J71" s="93"/>
    </row>
    <row r="72" spans="1:10" ht="57" thickBot="1" x14ac:dyDescent="0.2">
      <c r="A72" s="364"/>
      <c r="B72" s="94" t="s">
        <v>84</v>
      </c>
      <c r="C72" s="94" t="s">
        <v>333</v>
      </c>
      <c r="D72" s="117" t="s">
        <v>328</v>
      </c>
      <c r="E72" s="108"/>
      <c r="F72" s="97"/>
      <c r="G72" s="98"/>
      <c r="H72" s="99"/>
      <c r="I72" s="100"/>
      <c r="J72" s="101"/>
    </row>
    <row r="73" spans="1:10" ht="42" customHeight="1" thickTop="1" x14ac:dyDescent="0.15">
      <c r="A73" s="365" t="s">
        <v>124</v>
      </c>
      <c r="B73" s="118" t="s">
        <v>84</v>
      </c>
      <c r="C73" s="118" t="s">
        <v>154</v>
      </c>
      <c r="D73" s="119" t="s">
        <v>386</v>
      </c>
      <c r="E73" s="80"/>
      <c r="F73" s="81"/>
      <c r="G73" s="82"/>
      <c r="H73" s="83"/>
      <c r="I73" s="102"/>
      <c r="J73" s="85"/>
    </row>
    <row r="74" spans="1:10" ht="42" customHeight="1" x14ac:dyDescent="0.15">
      <c r="A74" s="367"/>
      <c r="B74" s="120" t="s">
        <v>84</v>
      </c>
      <c r="C74" s="120" t="s">
        <v>155</v>
      </c>
      <c r="D74" s="121" t="s">
        <v>77</v>
      </c>
      <c r="E74" s="88"/>
      <c r="F74" s="89"/>
      <c r="G74" s="90"/>
      <c r="H74" s="91"/>
      <c r="I74" s="92"/>
      <c r="J74" s="93"/>
    </row>
    <row r="75" spans="1:10" ht="42" customHeight="1" x14ac:dyDescent="0.15">
      <c r="A75" s="367"/>
      <c r="B75" s="120" t="s">
        <v>84</v>
      </c>
      <c r="C75" s="120" t="s">
        <v>317</v>
      </c>
      <c r="D75" s="121" t="s">
        <v>319</v>
      </c>
      <c r="E75" s="88"/>
      <c r="F75" s="89"/>
      <c r="G75" s="90"/>
      <c r="H75" s="91"/>
      <c r="I75" s="92"/>
      <c r="J75" s="93"/>
    </row>
    <row r="76" spans="1:10" ht="71" thickBot="1" x14ac:dyDescent="0.2">
      <c r="A76" s="366"/>
      <c r="B76" s="122" t="s">
        <v>84</v>
      </c>
      <c r="C76" s="122" t="s">
        <v>318</v>
      </c>
      <c r="D76" s="123" t="s">
        <v>320</v>
      </c>
      <c r="E76" s="96"/>
      <c r="F76" s="97"/>
      <c r="G76" s="98"/>
      <c r="H76" s="99"/>
      <c r="I76" s="100"/>
      <c r="J76" s="101"/>
    </row>
    <row r="77" spans="1:10" ht="57" thickTop="1" x14ac:dyDescent="0.15">
      <c r="A77" s="365" t="s">
        <v>123</v>
      </c>
      <c r="B77" s="118" t="s">
        <v>84</v>
      </c>
      <c r="C77" s="118" t="s">
        <v>159</v>
      </c>
      <c r="D77" s="119" t="s">
        <v>301</v>
      </c>
      <c r="E77" s="80"/>
      <c r="F77" s="81"/>
      <c r="G77" s="82"/>
      <c r="H77" s="83"/>
      <c r="I77" s="102"/>
      <c r="J77" s="85"/>
    </row>
    <row r="78" spans="1:10" ht="71" thickBot="1" x14ac:dyDescent="0.2">
      <c r="A78" s="366"/>
      <c r="B78" s="122" t="s">
        <v>84</v>
      </c>
      <c r="C78" s="122" t="s">
        <v>300</v>
      </c>
      <c r="D78" s="123" t="s">
        <v>387</v>
      </c>
      <c r="E78" s="96"/>
      <c r="F78" s="97"/>
      <c r="G78" s="98"/>
      <c r="H78" s="99"/>
      <c r="I78" s="100"/>
      <c r="J78" s="101"/>
    </row>
    <row r="79" spans="1:10" ht="42" customHeight="1" thickTop="1" x14ac:dyDescent="0.15"/>
  </sheetData>
  <sheetProtection selectLockedCells="1"/>
  <mergeCells count="20">
    <mergeCell ref="A77:A78"/>
    <mergeCell ref="A70:A72"/>
    <mergeCell ref="A73:A76"/>
    <mergeCell ref="A1:J1"/>
    <mergeCell ref="A55:A57"/>
    <mergeCell ref="A58:A61"/>
    <mergeCell ref="A62:A65"/>
    <mergeCell ref="A66:A69"/>
    <mergeCell ref="A27:A32"/>
    <mergeCell ref="A33:A37"/>
    <mergeCell ref="A38:A42"/>
    <mergeCell ref="A43:A45"/>
    <mergeCell ref="A46:A49"/>
    <mergeCell ref="A50:A54"/>
    <mergeCell ref="A3:A6"/>
    <mergeCell ref="A7:A11"/>
    <mergeCell ref="A12:A16"/>
    <mergeCell ref="A17:A19"/>
    <mergeCell ref="A20:A23"/>
    <mergeCell ref="A24:A26"/>
  </mergeCells>
  <phoneticPr fontId="7" type="noConversion"/>
  <pageMargins left="0.25" right="0.25" top="0.75" bottom="0.75" header="0.3" footer="0.3"/>
  <pageSetup scale="72" fitToHeight="0" orientation="landscape" r:id="rId1"/>
  <headerFooter>
    <oddFooter>&amp;L&amp;KDCDDE5&amp;D&amp;C&amp;KDCDDE5&amp;A&amp;R&amp;KDCDDE5PAGE &amp;P OF &amp;N</oddFooter>
  </headerFooter>
  <rowBreaks count="1" manualBreakCount="1">
    <brk id="1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Sheet2!$B$2:$B$4</xm:f>
          </x14:formula1>
          <xm:sqref>E3:E24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04E35"/>
    <pageSetUpPr fitToPage="1"/>
  </sheetPr>
  <dimension ref="A1:L34"/>
  <sheetViews>
    <sheetView topLeftCell="H1" workbookViewId="0">
      <selection activeCell="O3" sqref="O3"/>
    </sheetView>
  </sheetViews>
  <sheetFormatPr baseColWidth="10" defaultColWidth="9.1640625" defaultRowHeight="14" x14ac:dyDescent="0.15"/>
  <cols>
    <col min="1" max="1" width="9.5" style="48" hidden="1" customWidth="1"/>
    <col min="2" max="2" width="44.5" style="49" bestFit="1" customWidth="1"/>
    <col min="3" max="3" width="22.83203125" style="50" customWidth="1"/>
    <col min="4" max="4" width="10.5" style="50" customWidth="1"/>
    <col min="5" max="5" width="48.5" style="50" customWidth="1"/>
    <col min="6" max="6" width="21.5" style="51" bestFit="1" customWidth="1"/>
    <col min="7" max="7" width="13.83203125" style="52" bestFit="1" customWidth="1"/>
    <col min="8" max="8" width="13.1640625" style="52" bestFit="1" customWidth="1"/>
    <col min="9" max="9" width="11.5" style="51" hidden="1" customWidth="1"/>
    <col min="10" max="10" width="56.5" style="53" customWidth="1"/>
    <col min="11" max="11" width="36.5" style="54" customWidth="1"/>
    <col min="12" max="12" width="18.5" style="55" customWidth="1"/>
    <col min="13" max="16384" width="9.1640625" style="48"/>
  </cols>
  <sheetData>
    <row r="1" spans="1:12" s="63" customFormat="1" ht="153" customHeight="1" thickBot="1" x14ac:dyDescent="0.2">
      <c r="B1" s="64"/>
      <c r="C1" s="65"/>
      <c r="D1" s="65"/>
      <c r="E1" s="65"/>
      <c r="F1" s="66"/>
      <c r="G1" s="67"/>
      <c r="H1" s="67"/>
      <c r="I1" s="66"/>
      <c r="J1" s="68"/>
      <c r="K1" s="69"/>
      <c r="L1" s="70"/>
    </row>
    <row r="2" spans="1:12" ht="33" thickBot="1" x14ac:dyDescent="0.2">
      <c r="A2" s="48" t="s">
        <v>334</v>
      </c>
      <c r="B2" s="56" t="s">
        <v>253</v>
      </c>
      <c r="C2" s="7" t="s">
        <v>81</v>
      </c>
      <c r="D2" s="7" t="s">
        <v>379</v>
      </c>
      <c r="E2" s="7" t="s">
        <v>0</v>
      </c>
      <c r="F2" s="7" t="s">
        <v>51</v>
      </c>
      <c r="G2" s="7" t="s">
        <v>79</v>
      </c>
      <c r="H2" s="7" t="s">
        <v>273</v>
      </c>
      <c r="I2" s="7" t="s">
        <v>297</v>
      </c>
      <c r="J2" s="7" t="s">
        <v>63</v>
      </c>
      <c r="K2" s="7" t="s">
        <v>76</v>
      </c>
      <c r="L2" s="57" t="s">
        <v>59</v>
      </c>
    </row>
    <row r="3" spans="1:12" ht="85" thickTop="1" x14ac:dyDescent="0.15">
      <c r="A3" s="58">
        <v>1</v>
      </c>
      <c r="B3" s="189" t="s">
        <v>107</v>
      </c>
      <c r="C3" s="190" t="s">
        <v>83</v>
      </c>
      <c r="D3" s="190" t="s">
        <v>180</v>
      </c>
      <c r="E3" s="191" t="s">
        <v>281</v>
      </c>
      <c r="F3" s="192" t="s">
        <v>51</v>
      </c>
      <c r="G3" s="193" t="s">
        <v>56</v>
      </c>
      <c r="H3" s="194" t="s">
        <v>445</v>
      </c>
      <c r="I3" s="195"/>
      <c r="J3" s="191" t="s">
        <v>343</v>
      </c>
      <c r="K3" s="196"/>
      <c r="L3" s="197"/>
    </row>
    <row r="4" spans="1:12" ht="42" x14ac:dyDescent="0.15">
      <c r="A4" s="58">
        <v>2</v>
      </c>
      <c r="B4" s="198" t="s">
        <v>107</v>
      </c>
      <c r="C4" s="199" t="s">
        <v>83</v>
      </c>
      <c r="D4" s="199" t="s">
        <v>181</v>
      </c>
      <c r="E4" s="200" t="s">
        <v>280</v>
      </c>
      <c r="F4" s="201" t="s">
        <v>51</v>
      </c>
      <c r="G4" s="202" t="s">
        <v>56</v>
      </c>
      <c r="H4" s="203" t="s">
        <v>445</v>
      </c>
      <c r="I4" s="204"/>
      <c r="J4" s="200" t="s">
        <v>346</v>
      </c>
      <c r="K4" s="205"/>
      <c r="L4" s="206"/>
    </row>
    <row r="5" spans="1:12" ht="42" x14ac:dyDescent="0.15">
      <c r="A5" s="58">
        <v>3</v>
      </c>
      <c r="B5" s="198" t="s">
        <v>107</v>
      </c>
      <c r="C5" s="199" t="s">
        <v>83</v>
      </c>
      <c r="D5" s="199" t="s">
        <v>182</v>
      </c>
      <c r="E5" s="200" t="s">
        <v>279</v>
      </c>
      <c r="F5" s="201" t="s">
        <v>51</v>
      </c>
      <c r="G5" s="202" t="s">
        <v>56</v>
      </c>
      <c r="H5" s="203" t="s">
        <v>445</v>
      </c>
      <c r="I5" s="204"/>
      <c r="J5" s="200" t="s">
        <v>346</v>
      </c>
      <c r="K5" s="205"/>
      <c r="L5" s="206"/>
    </row>
    <row r="6" spans="1:12" ht="43" thickBot="1" x14ac:dyDescent="0.2">
      <c r="A6" s="58">
        <v>4</v>
      </c>
      <c r="B6" s="207" t="s">
        <v>107</v>
      </c>
      <c r="C6" s="208" t="s">
        <v>83</v>
      </c>
      <c r="D6" s="208" t="s">
        <v>298</v>
      </c>
      <c r="E6" s="209" t="s">
        <v>278</v>
      </c>
      <c r="F6" s="210" t="s">
        <v>51</v>
      </c>
      <c r="G6" s="211" t="s">
        <v>56</v>
      </c>
      <c r="H6" s="212" t="s">
        <v>252</v>
      </c>
      <c r="I6" s="213"/>
      <c r="J6" s="209" t="s">
        <v>346</v>
      </c>
      <c r="K6" s="214"/>
      <c r="L6" s="215"/>
    </row>
    <row r="7" spans="1:12" ht="114.75" customHeight="1" thickTop="1" x14ac:dyDescent="0.15">
      <c r="A7" s="58">
        <v>5</v>
      </c>
      <c r="B7" s="189" t="s">
        <v>106</v>
      </c>
      <c r="C7" s="216" t="s">
        <v>83</v>
      </c>
      <c r="D7" s="216" t="s">
        <v>183</v>
      </c>
      <c r="E7" s="217" t="s">
        <v>282</v>
      </c>
      <c r="F7" s="218" t="s">
        <v>51</v>
      </c>
      <c r="G7" s="219" t="s">
        <v>56</v>
      </c>
      <c r="H7" s="220" t="s">
        <v>445</v>
      </c>
      <c r="I7" s="221"/>
      <c r="J7" s="217" t="s">
        <v>367</v>
      </c>
      <c r="K7" s="222"/>
      <c r="L7" s="223"/>
    </row>
    <row r="8" spans="1:12" ht="79.5" customHeight="1" x14ac:dyDescent="0.15">
      <c r="A8" s="58">
        <v>6</v>
      </c>
      <c r="B8" s="198" t="s">
        <v>106</v>
      </c>
      <c r="C8" s="199" t="s">
        <v>83</v>
      </c>
      <c r="D8" s="199" t="s">
        <v>184</v>
      </c>
      <c r="E8" s="200" t="s">
        <v>283</v>
      </c>
      <c r="F8" s="201" t="s">
        <v>51</v>
      </c>
      <c r="G8" s="202" t="s">
        <v>56</v>
      </c>
      <c r="H8" s="203" t="s">
        <v>445</v>
      </c>
      <c r="I8" s="204"/>
      <c r="J8" s="200" t="s">
        <v>368</v>
      </c>
      <c r="K8" s="205"/>
      <c r="L8" s="206"/>
    </row>
    <row r="9" spans="1:12" ht="42" x14ac:dyDescent="0.15">
      <c r="A9" s="58">
        <v>7</v>
      </c>
      <c r="B9" s="198" t="s">
        <v>106</v>
      </c>
      <c r="C9" s="199" t="s">
        <v>83</v>
      </c>
      <c r="D9" s="199" t="s">
        <v>185</v>
      </c>
      <c r="E9" s="200" t="s">
        <v>292</v>
      </c>
      <c r="F9" s="201" t="s">
        <v>51</v>
      </c>
      <c r="G9" s="202" t="s">
        <v>56</v>
      </c>
      <c r="H9" s="203" t="s">
        <v>445</v>
      </c>
      <c r="I9" s="204"/>
      <c r="J9" s="200" t="s">
        <v>347</v>
      </c>
      <c r="K9" s="205"/>
      <c r="L9" s="206"/>
    </row>
    <row r="10" spans="1:12" ht="28" x14ac:dyDescent="0.15">
      <c r="A10" s="58">
        <v>8</v>
      </c>
      <c r="B10" s="198" t="s">
        <v>106</v>
      </c>
      <c r="C10" s="199" t="s">
        <v>83</v>
      </c>
      <c r="D10" s="199" t="s">
        <v>186</v>
      </c>
      <c r="E10" s="200" t="s">
        <v>284</v>
      </c>
      <c r="F10" s="201" t="s">
        <v>51</v>
      </c>
      <c r="G10" s="202" t="s">
        <v>56</v>
      </c>
      <c r="H10" s="203" t="s">
        <v>252</v>
      </c>
      <c r="I10" s="204"/>
      <c r="J10" s="200" t="s">
        <v>347</v>
      </c>
      <c r="K10" s="205"/>
      <c r="L10" s="206"/>
    </row>
    <row r="11" spans="1:12" ht="102" customHeight="1" thickBot="1" x14ac:dyDescent="0.2">
      <c r="A11" s="58">
        <v>9</v>
      </c>
      <c r="B11" s="207" t="s">
        <v>106</v>
      </c>
      <c r="C11" s="208" t="s">
        <v>83</v>
      </c>
      <c r="D11" s="208" t="s">
        <v>187</v>
      </c>
      <c r="E11" s="209" t="s">
        <v>293</v>
      </c>
      <c r="F11" s="210" t="s">
        <v>51</v>
      </c>
      <c r="G11" s="211" t="s">
        <v>56</v>
      </c>
      <c r="H11" s="212" t="s">
        <v>252</v>
      </c>
      <c r="I11" s="213"/>
      <c r="J11" s="209" t="s">
        <v>434</v>
      </c>
      <c r="K11" s="214"/>
      <c r="L11" s="215"/>
    </row>
    <row r="12" spans="1:12" ht="114" customHeight="1" thickTop="1" x14ac:dyDescent="0.15">
      <c r="A12" s="58">
        <v>10</v>
      </c>
      <c r="B12" s="189" t="s">
        <v>116</v>
      </c>
      <c r="C12" s="216" t="s">
        <v>82</v>
      </c>
      <c r="D12" s="216" t="s">
        <v>198</v>
      </c>
      <c r="E12" s="217" t="s">
        <v>25</v>
      </c>
      <c r="F12" s="218" t="s">
        <v>51</v>
      </c>
      <c r="G12" s="219" t="s">
        <v>56</v>
      </c>
      <c r="H12" s="220" t="s">
        <v>445</v>
      </c>
      <c r="I12" s="221"/>
      <c r="J12" s="217" t="s">
        <v>369</v>
      </c>
      <c r="K12" s="222"/>
      <c r="L12" s="223"/>
    </row>
    <row r="13" spans="1:12" ht="42" x14ac:dyDescent="0.15">
      <c r="A13" s="58">
        <v>11</v>
      </c>
      <c r="B13" s="198" t="s">
        <v>116</v>
      </c>
      <c r="C13" s="199" t="s">
        <v>82</v>
      </c>
      <c r="D13" s="199" t="s">
        <v>199</v>
      </c>
      <c r="E13" s="59" t="s">
        <v>285</v>
      </c>
      <c r="F13" s="201" t="s">
        <v>51</v>
      </c>
      <c r="G13" s="202" t="s">
        <v>56</v>
      </c>
      <c r="H13" s="203" t="s">
        <v>445</v>
      </c>
      <c r="I13" s="204"/>
      <c r="J13" s="199"/>
      <c r="K13" s="205"/>
      <c r="L13" s="206"/>
    </row>
    <row r="14" spans="1:12" ht="36.75" customHeight="1" x14ac:dyDescent="0.15">
      <c r="A14" s="58">
        <v>12</v>
      </c>
      <c r="B14" s="198" t="s">
        <v>116</v>
      </c>
      <c r="C14" s="199" t="s">
        <v>82</v>
      </c>
      <c r="D14" s="199" t="s">
        <v>200</v>
      </c>
      <c r="E14" s="224" t="s">
        <v>286</v>
      </c>
      <c r="F14" s="201" t="s">
        <v>51</v>
      </c>
      <c r="G14" s="202" t="s">
        <v>56</v>
      </c>
      <c r="H14" s="203" t="s">
        <v>445</v>
      </c>
      <c r="I14" s="204"/>
      <c r="J14" s="199"/>
      <c r="K14" s="205"/>
      <c r="L14" s="206"/>
    </row>
    <row r="15" spans="1:12" ht="158.25" customHeight="1" x14ac:dyDescent="0.15">
      <c r="A15" s="58">
        <v>13</v>
      </c>
      <c r="B15" s="198" t="s">
        <v>116</v>
      </c>
      <c r="C15" s="199" t="s">
        <v>82</v>
      </c>
      <c r="D15" s="199" t="s">
        <v>201</v>
      </c>
      <c r="E15" s="59" t="s">
        <v>464</v>
      </c>
      <c r="F15" s="201" t="s">
        <v>51</v>
      </c>
      <c r="G15" s="202" t="s">
        <v>56</v>
      </c>
      <c r="H15" s="203" t="s">
        <v>252</v>
      </c>
      <c r="I15" s="204"/>
      <c r="J15" s="200" t="s">
        <v>463</v>
      </c>
      <c r="K15" s="205" t="s">
        <v>461</v>
      </c>
      <c r="L15" s="206"/>
    </row>
    <row r="16" spans="1:12" ht="68.25" customHeight="1" thickBot="1" x14ac:dyDescent="0.2">
      <c r="A16" s="58">
        <v>14</v>
      </c>
      <c r="B16" s="207" t="s">
        <v>116</v>
      </c>
      <c r="C16" s="208" t="s">
        <v>82</v>
      </c>
      <c r="D16" s="208" t="s">
        <v>202</v>
      </c>
      <c r="E16" s="225" t="s">
        <v>465</v>
      </c>
      <c r="F16" s="210" t="s">
        <v>51</v>
      </c>
      <c r="G16" s="211" t="s">
        <v>56</v>
      </c>
      <c r="H16" s="212" t="s">
        <v>252</v>
      </c>
      <c r="I16" s="213"/>
      <c r="J16" s="208"/>
      <c r="K16" s="214" t="s">
        <v>435</v>
      </c>
      <c r="L16" s="215"/>
    </row>
    <row r="17" spans="1:12" ht="88" customHeight="1" thickTop="1" x14ac:dyDescent="0.15">
      <c r="A17" s="58">
        <v>15</v>
      </c>
      <c r="B17" s="226" t="s">
        <v>377</v>
      </c>
      <c r="C17" s="216" t="s">
        <v>80</v>
      </c>
      <c r="D17" s="216" t="s">
        <v>195</v>
      </c>
      <c r="E17" s="217" t="s">
        <v>294</v>
      </c>
      <c r="F17" s="218" t="s">
        <v>51</v>
      </c>
      <c r="G17" s="219" t="s">
        <v>56</v>
      </c>
      <c r="H17" s="220" t="s">
        <v>445</v>
      </c>
      <c r="I17" s="221"/>
      <c r="J17" s="216"/>
      <c r="K17" s="205" t="s">
        <v>449</v>
      </c>
      <c r="L17" s="223"/>
    </row>
    <row r="18" spans="1:12" ht="88.5" customHeight="1" x14ac:dyDescent="0.15">
      <c r="A18" s="58">
        <v>16</v>
      </c>
      <c r="B18" s="227" t="s">
        <v>377</v>
      </c>
      <c r="C18" s="199" t="s">
        <v>80</v>
      </c>
      <c r="D18" s="199" t="s">
        <v>196</v>
      </c>
      <c r="E18" s="200" t="s">
        <v>115</v>
      </c>
      <c r="F18" s="201" t="s">
        <v>51</v>
      </c>
      <c r="G18" s="202" t="s">
        <v>56</v>
      </c>
      <c r="H18" s="203" t="s">
        <v>445</v>
      </c>
      <c r="I18" s="204"/>
      <c r="J18" s="199"/>
      <c r="K18" s="205" t="s">
        <v>450</v>
      </c>
      <c r="L18" s="206"/>
    </row>
    <row r="19" spans="1:12" ht="45" customHeight="1" thickBot="1" x14ac:dyDescent="0.2">
      <c r="A19" s="58">
        <v>17</v>
      </c>
      <c r="B19" s="228" t="s">
        <v>377</v>
      </c>
      <c r="C19" s="208" t="s">
        <v>80</v>
      </c>
      <c r="D19" s="208" t="s">
        <v>197</v>
      </c>
      <c r="E19" s="209" t="s">
        <v>295</v>
      </c>
      <c r="F19" s="210" t="s">
        <v>51</v>
      </c>
      <c r="G19" s="211" t="s">
        <v>56</v>
      </c>
      <c r="H19" s="212" t="s">
        <v>445</v>
      </c>
      <c r="I19" s="213"/>
      <c r="J19" s="208"/>
      <c r="K19" s="205" t="s">
        <v>447</v>
      </c>
      <c r="L19" s="215"/>
    </row>
    <row r="20" spans="1:12" ht="68.25" customHeight="1" thickTop="1" thickBot="1" x14ac:dyDescent="0.2">
      <c r="A20" s="58">
        <v>18</v>
      </c>
      <c r="B20" s="189" t="s">
        <v>348</v>
      </c>
      <c r="C20" s="216" t="s">
        <v>80</v>
      </c>
      <c r="D20" s="216" t="s">
        <v>188</v>
      </c>
      <c r="E20" s="229" t="s">
        <v>75</v>
      </c>
      <c r="F20" s="210" t="s">
        <v>51</v>
      </c>
      <c r="G20" s="219" t="s">
        <v>56</v>
      </c>
      <c r="H20" s="220" t="s">
        <v>445</v>
      </c>
      <c r="I20" s="221"/>
      <c r="J20" s="216" t="s">
        <v>446</v>
      </c>
      <c r="K20" s="222" t="s">
        <v>451</v>
      </c>
      <c r="L20" s="223"/>
    </row>
    <row r="21" spans="1:12" ht="64" customHeight="1" thickTop="1" thickBot="1" x14ac:dyDescent="0.2">
      <c r="A21" s="58">
        <v>19</v>
      </c>
      <c r="B21" s="198" t="s">
        <v>348</v>
      </c>
      <c r="C21" s="199" t="s">
        <v>80</v>
      </c>
      <c r="D21" s="199" t="s">
        <v>189</v>
      </c>
      <c r="E21" s="230" t="s">
        <v>60</v>
      </c>
      <c r="F21" s="201" t="s">
        <v>51</v>
      </c>
      <c r="G21" s="202" t="s">
        <v>56</v>
      </c>
      <c r="H21" s="203" t="s">
        <v>445</v>
      </c>
      <c r="I21" s="204"/>
      <c r="J21" s="316" t="s">
        <v>462</v>
      </c>
      <c r="K21" s="205" t="s">
        <v>452</v>
      </c>
      <c r="L21" s="206"/>
    </row>
    <row r="22" spans="1:12" ht="83.5" customHeight="1" thickTop="1" x14ac:dyDescent="0.15">
      <c r="A22" s="58">
        <v>20</v>
      </c>
      <c r="B22" s="198" t="s">
        <v>348</v>
      </c>
      <c r="C22" s="199" t="s">
        <v>80</v>
      </c>
      <c r="D22" s="199" t="s">
        <v>190</v>
      </c>
      <c r="E22" s="59" t="s">
        <v>287</v>
      </c>
      <c r="F22" s="201" t="s">
        <v>51</v>
      </c>
      <c r="G22" s="202" t="s">
        <v>56</v>
      </c>
      <c r="H22" s="203" t="s">
        <v>445</v>
      </c>
      <c r="I22" s="204"/>
      <c r="J22" s="199" t="s">
        <v>436</v>
      </c>
      <c r="K22" s="222" t="s">
        <v>453</v>
      </c>
      <c r="L22" s="206"/>
    </row>
    <row r="23" spans="1:12" ht="36.75" customHeight="1" thickBot="1" x14ac:dyDescent="0.2">
      <c r="A23" s="58">
        <v>21</v>
      </c>
      <c r="B23" s="207" t="s">
        <v>348</v>
      </c>
      <c r="C23" s="208" t="s">
        <v>83</v>
      </c>
      <c r="D23" s="208" t="s">
        <v>191</v>
      </c>
      <c r="E23" s="225" t="s">
        <v>25</v>
      </c>
      <c r="F23" s="210" t="s">
        <v>51</v>
      </c>
      <c r="G23" s="211" t="s">
        <v>56</v>
      </c>
      <c r="H23" s="212" t="s">
        <v>445</v>
      </c>
      <c r="I23" s="213"/>
      <c r="J23" s="208" t="s">
        <v>441</v>
      </c>
      <c r="K23" s="205" t="s">
        <v>442</v>
      </c>
      <c r="L23" s="215"/>
    </row>
    <row r="24" spans="1:12" ht="86" thickTop="1" thickBot="1" x14ac:dyDescent="0.2">
      <c r="A24" s="58">
        <v>22</v>
      </c>
      <c r="B24" s="189" t="s">
        <v>110</v>
      </c>
      <c r="C24" s="216" t="s">
        <v>83</v>
      </c>
      <c r="D24" s="216" t="s">
        <v>192</v>
      </c>
      <c r="E24" s="229" t="s">
        <v>430</v>
      </c>
      <c r="F24" s="218" t="s">
        <v>51</v>
      </c>
      <c r="G24" s="219" t="s">
        <v>56</v>
      </c>
      <c r="H24" s="220" t="s">
        <v>445</v>
      </c>
      <c r="I24" s="221"/>
      <c r="J24" s="232" t="s">
        <v>440</v>
      </c>
      <c r="K24" s="222" t="s">
        <v>437</v>
      </c>
      <c r="L24" s="223"/>
    </row>
    <row r="25" spans="1:12" ht="44" thickTop="1" thickBot="1" x14ac:dyDescent="0.2">
      <c r="A25" s="58">
        <v>23</v>
      </c>
      <c r="B25" s="198" t="s">
        <v>110</v>
      </c>
      <c r="C25" s="233" t="s">
        <v>83</v>
      </c>
      <c r="D25" s="233" t="s">
        <v>193</v>
      </c>
      <c r="E25" s="234" t="s">
        <v>296</v>
      </c>
      <c r="F25" s="201" t="s">
        <v>51</v>
      </c>
      <c r="G25" s="202" t="s">
        <v>56</v>
      </c>
      <c r="H25" s="203" t="s">
        <v>445</v>
      </c>
      <c r="I25" s="235"/>
      <c r="J25" s="236" t="s">
        <v>438</v>
      </c>
      <c r="K25" s="222" t="s">
        <v>454</v>
      </c>
      <c r="L25" s="237"/>
    </row>
    <row r="26" spans="1:12" ht="46.5" customHeight="1" thickTop="1" thickBot="1" x14ac:dyDescent="0.2">
      <c r="A26" s="58">
        <v>24</v>
      </c>
      <c r="B26" s="207" t="s">
        <v>110</v>
      </c>
      <c r="C26" s="208" t="s">
        <v>83</v>
      </c>
      <c r="D26" s="208" t="s">
        <v>194</v>
      </c>
      <c r="E26" s="225" t="s">
        <v>50</v>
      </c>
      <c r="F26" s="210" t="s">
        <v>51</v>
      </c>
      <c r="G26" s="211" t="s">
        <v>56</v>
      </c>
      <c r="H26" s="212" t="s">
        <v>445</v>
      </c>
      <c r="I26" s="213"/>
      <c r="J26" s="225" t="s">
        <v>71</v>
      </c>
      <c r="K26" s="222" t="s">
        <v>448</v>
      </c>
      <c r="L26" s="215"/>
    </row>
    <row r="27" spans="1:12" ht="90.75" customHeight="1" thickTop="1" thickBot="1" x14ac:dyDescent="0.2">
      <c r="A27" s="58">
        <v>25</v>
      </c>
      <c r="B27" s="189" t="s">
        <v>254</v>
      </c>
      <c r="C27" s="216" t="s">
        <v>83</v>
      </c>
      <c r="D27" s="216" t="s">
        <v>203</v>
      </c>
      <c r="E27" s="238" t="s">
        <v>158</v>
      </c>
      <c r="F27" s="218" t="s">
        <v>51</v>
      </c>
      <c r="G27" s="219" t="s">
        <v>56</v>
      </c>
      <c r="H27" s="220" t="s">
        <v>445</v>
      </c>
      <c r="I27" s="239"/>
      <c r="J27" s="238" t="s">
        <v>504</v>
      </c>
      <c r="K27" s="317" t="s">
        <v>505</v>
      </c>
      <c r="L27" s="223"/>
    </row>
    <row r="28" spans="1:12" ht="71.25" customHeight="1" thickTop="1" thickBot="1" x14ac:dyDescent="0.2">
      <c r="A28" s="58">
        <v>26</v>
      </c>
      <c r="B28" s="198" t="s">
        <v>254</v>
      </c>
      <c r="C28" s="199" t="s">
        <v>83</v>
      </c>
      <c r="D28" s="199" t="s">
        <v>204</v>
      </c>
      <c r="E28" s="59" t="s">
        <v>289</v>
      </c>
      <c r="F28" s="201" t="s">
        <v>51</v>
      </c>
      <c r="G28" s="219" t="s">
        <v>56</v>
      </c>
      <c r="H28" s="203" t="s">
        <v>252</v>
      </c>
      <c r="I28" s="235"/>
      <c r="J28" s="59" t="s">
        <v>439</v>
      </c>
      <c r="K28" s="205" t="s">
        <v>455</v>
      </c>
      <c r="L28" s="206"/>
    </row>
    <row r="29" spans="1:12" ht="38.25" customHeight="1" thickTop="1" thickBot="1" x14ac:dyDescent="0.2">
      <c r="A29" s="58">
        <v>27</v>
      </c>
      <c r="B29" s="198" t="s">
        <v>254</v>
      </c>
      <c r="C29" s="199" t="s">
        <v>83</v>
      </c>
      <c r="D29" s="199" t="s">
        <v>205</v>
      </c>
      <c r="E29" s="59" t="s">
        <v>290</v>
      </c>
      <c r="F29" s="201" t="s">
        <v>51</v>
      </c>
      <c r="G29" s="219" t="s">
        <v>56</v>
      </c>
      <c r="H29" s="203" t="s">
        <v>445</v>
      </c>
      <c r="I29" s="235"/>
      <c r="J29" s="59" t="s">
        <v>443</v>
      </c>
      <c r="K29" s="205" t="s">
        <v>456</v>
      </c>
      <c r="L29" s="206"/>
    </row>
    <row r="30" spans="1:12" ht="117.75" customHeight="1" thickTop="1" thickBot="1" x14ac:dyDescent="0.2">
      <c r="A30" s="58">
        <v>28</v>
      </c>
      <c r="B30" s="198" t="s">
        <v>254</v>
      </c>
      <c r="C30" s="199" t="s">
        <v>83</v>
      </c>
      <c r="D30" s="199" t="s">
        <v>206</v>
      </c>
      <c r="E30" s="59" t="s">
        <v>90</v>
      </c>
      <c r="F30" s="201" t="s">
        <v>51</v>
      </c>
      <c r="G30" s="219" t="s">
        <v>56</v>
      </c>
      <c r="H30" s="203" t="s">
        <v>252</v>
      </c>
      <c r="I30" s="235"/>
      <c r="J30" s="319" t="s">
        <v>508</v>
      </c>
      <c r="K30" s="205" t="s">
        <v>457</v>
      </c>
      <c r="L30" s="206"/>
    </row>
    <row r="31" spans="1:12" ht="71" thickTop="1" x14ac:dyDescent="0.15">
      <c r="A31" s="58">
        <v>29</v>
      </c>
      <c r="B31" s="198" t="s">
        <v>254</v>
      </c>
      <c r="C31" s="199" t="s">
        <v>83</v>
      </c>
      <c r="D31" s="199" t="s">
        <v>207</v>
      </c>
      <c r="E31" s="59" t="s">
        <v>444</v>
      </c>
      <c r="F31" s="201" t="s">
        <v>51</v>
      </c>
      <c r="G31" s="240" t="s">
        <v>56</v>
      </c>
      <c r="H31" s="203" t="s">
        <v>252</v>
      </c>
      <c r="I31" s="235"/>
      <c r="J31" s="319" t="s">
        <v>509</v>
      </c>
      <c r="K31" s="205" t="s">
        <v>458</v>
      </c>
      <c r="L31" s="206"/>
    </row>
    <row r="32" spans="1:12" ht="85" thickBot="1" x14ac:dyDescent="0.2">
      <c r="A32" s="58">
        <v>30</v>
      </c>
      <c r="B32" s="207" t="s">
        <v>254</v>
      </c>
      <c r="C32" s="208" t="s">
        <v>83</v>
      </c>
      <c r="D32" s="208" t="s">
        <v>208</v>
      </c>
      <c r="E32" s="225" t="s">
        <v>291</v>
      </c>
      <c r="F32" s="210" t="s">
        <v>51</v>
      </c>
      <c r="G32" s="241" t="s">
        <v>56</v>
      </c>
      <c r="H32" s="212" t="s">
        <v>445</v>
      </c>
      <c r="I32" s="213"/>
      <c r="J32" s="225" t="s">
        <v>459</v>
      </c>
      <c r="K32" s="214" t="s">
        <v>460</v>
      </c>
      <c r="L32" s="215"/>
    </row>
    <row r="33" spans="1:6" ht="15" thickTop="1" x14ac:dyDescent="0.15">
      <c r="A33" s="58"/>
    </row>
    <row r="34" spans="1:6" x14ac:dyDescent="0.15">
      <c r="A34" s="58"/>
      <c r="C34" s="61"/>
      <c r="D34" s="61"/>
      <c r="E34" s="61"/>
      <c r="F34" s="62"/>
    </row>
  </sheetData>
  <sheetProtection selectLockedCells="1" sort="0" autoFilter="0"/>
  <autoFilter ref="A2:L32" xr:uid="{00000000-0009-0000-0000-000004000000}"/>
  <sortState xmlns:xlrd2="http://schemas.microsoft.com/office/spreadsheetml/2017/richdata2" ref="B3:L32">
    <sortCondition ref="D3:D32"/>
  </sortState>
  <phoneticPr fontId="7" type="noConversion"/>
  <conditionalFormatting sqref="C35:F35">
    <cfRule type="containsText" dxfId="84" priority="7" operator="containsText" text="Needed">
      <formula>NOT(ISERROR(SEARCH("Needed",C35)))</formula>
    </cfRule>
    <cfRule type="containsText" dxfId="83" priority="8" operator="containsText" text="In Progress">
      <formula>NOT(ISERROR(SEARCH("In Progress",C35)))</formula>
    </cfRule>
    <cfRule type="containsText" dxfId="82" priority="9" operator="containsText" text="Ready ">
      <formula>NOT(ISERROR(SEARCH("Ready ",C35)))</formula>
    </cfRule>
  </conditionalFormatting>
  <conditionalFormatting sqref="G2:G32">
    <cfRule type="containsText" dxfId="81" priority="4" operator="containsText" text="Needed">
      <formula>NOT(ISERROR(SEARCH("Needed",G2)))</formula>
    </cfRule>
    <cfRule type="containsText" dxfId="80" priority="5" operator="containsText" text="In Progress">
      <formula>NOT(ISERROR(SEARCH("In Progress",G2)))</formula>
    </cfRule>
    <cfRule type="containsText" dxfId="79" priority="6" operator="containsText" text="Ready ">
      <formula>NOT(ISERROR(SEARCH("Ready ",G2)))</formula>
    </cfRule>
  </conditionalFormatting>
  <hyperlinks>
    <hyperlink ref="J21" r:id="rId1" display="https://ncmedicaidplans.gov/en" xr:uid="{00000000-0004-0000-0400-000000000000}"/>
    <hyperlink ref="K27" r:id="rId2" xr:uid="{D43ADB1D-52FA-4283-961F-B2425C45B8C3}"/>
    <hyperlink ref="J30" r:id="rId3" xr:uid="{C849419B-63AC-4EDE-9919-256D7256FA4C}"/>
    <hyperlink ref="J31" r:id="rId4" xr:uid="{3D00478F-1B02-4871-93B4-15E3C3034D03}"/>
  </hyperlinks>
  <printOptions horizontalCentered="1"/>
  <pageMargins left="0.25" right="0.25" top="0.75" bottom="0.75" header="0.3" footer="0.3"/>
  <pageSetup scale="41" fitToHeight="0" orientation="landscape" r:id="rId5"/>
  <headerFooter>
    <oddFooter>&amp;L&amp;KDCDDE5&amp;D&amp;C&amp;KDCDDE5&amp;A&amp;R&amp;KDCDDE5PAGE &amp;P OF &amp;N</oddFooter>
  </headerFooter>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Sheet2!$B$2:$B$4</xm:f>
          </x14:formula1>
          <xm:sqref>F3:F32</xm:sqref>
        </x14:dataValidation>
        <x14:dataValidation type="list" allowBlank="1" showInputMessage="1" showErrorMessage="1" xr:uid="{00000000-0002-0000-0400-000001000000}">
          <x14:formula1>
            <xm:f>Sheet2!$C$2:$C$4</xm:f>
          </x14:formula1>
          <xm:sqref>G2:G32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85EA9"/>
    <pageSetUpPr fitToPage="1"/>
  </sheetPr>
  <dimension ref="A1:M46"/>
  <sheetViews>
    <sheetView topLeftCell="J1" workbookViewId="0">
      <selection activeCell="K46" sqref="K46"/>
    </sheetView>
  </sheetViews>
  <sheetFormatPr baseColWidth="10" defaultColWidth="8.5" defaultRowHeight="14" x14ac:dyDescent="0.2"/>
  <cols>
    <col min="1" max="1" width="8.5" style="31" hidden="1" customWidth="1"/>
    <col min="2" max="2" width="39.1640625" style="32" bestFit="1" customWidth="1"/>
    <col min="3" max="3" width="20.83203125" style="32" bestFit="1" customWidth="1"/>
    <col min="4" max="4" width="10.5" style="32" customWidth="1"/>
    <col min="5" max="5" width="62.5" style="33" customWidth="1"/>
    <col min="6" max="6" width="12.5" style="34" customWidth="1"/>
    <col min="7" max="7" width="11.1640625" style="34" customWidth="1"/>
    <col min="8" max="8" width="10.83203125" style="34" customWidth="1"/>
    <col min="9" max="9" width="18.1640625" style="32" bestFit="1" customWidth="1"/>
    <col min="10" max="10" width="64.5" style="32" customWidth="1"/>
    <col min="11" max="11" width="64.5" style="188" customWidth="1"/>
    <col min="12" max="12" width="42.5" style="188" customWidth="1"/>
    <col min="13" max="13" width="22.33203125" style="31" customWidth="1"/>
    <col min="14" max="16384" width="8.5" style="31"/>
  </cols>
  <sheetData>
    <row r="1" spans="1:13" s="44" customFormat="1" ht="161.25" customHeight="1" thickBot="1" x14ac:dyDescent="0.25">
      <c r="B1" s="45"/>
      <c r="C1" s="45"/>
      <c r="D1" s="45"/>
      <c r="E1" s="46"/>
      <c r="F1" s="47"/>
      <c r="G1" s="47"/>
      <c r="H1" s="47"/>
      <c r="I1" s="45"/>
      <c r="J1" s="45"/>
      <c r="K1" s="186"/>
      <c r="L1" s="186"/>
    </row>
    <row r="2" spans="1:13" ht="58" thickBot="1" x14ac:dyDescent="0.25">
      <c r="A2" s="31" t="s">
        <v>335</v>
      </c>
      <c r="B2" s="35" t="s">
        <v>253</v>
      </c>
      <c r="C2" s="126" t="s">
        <v>81</v>
      </c>
      <c r="D2" s="36" t="s">
        <v>379</v>
      </c>
      <c r="E2" s="36" t="s">
        <v>0</v>
      </c>
      <c r="F2" s="36" t="s">
        <v>388</v>
      </c>
      <c r="G2" s="36" t="s">
        <v>79</v>
      </c>
      <c r="H2" s="36" t="s">
        <v>273</v>
      </c>
      <c r="I2" s="36" t="s">
        <v>375</v>
      </c>
      <c r="J2" s="36" t="s">
        <v>63</v>
      </c>
      <c r="K2" s="36" t="s">
        <v>404</v>
      </c>
      <c r="L2" s="36" t="s">
        <v>76</v>
      </c>
      <c r="M2" s="37" t="s">
        <v>59</v>
      </c>
    </row>
    <row r="3" spans="1:13" ht="113.5" customHeight="1" x14ac:dyDescent="0.2">
      <c r="A3" s="38">
        <v>2</v>
      </c>
      <c r="B3" s="242" t="s">
        <v>104</v>
      </c>
      <c r="C3" s="243" t="s">
        <v>84</v>
      </c>
      <c r="D3" s="244" t="s">
        <v>225</v>
      </c>
      <c r="E3" s="245" t="s">
        <v>256</v>
      </c>
      <c r="F3" s="246" t="s">
        <v>51</v>
      </c>
      <c r="G3" s="247" t="s">
        <v>56</v>
      </c>
      <c r="H3" s="247" t="s">
        <v>251</v>
      </c>
      <c r="I3" s="244"/>
      <c r="J3" s="245"/>
      <c r="K3" s="248" t="s">
        <v>399</v>
      </c>
      <c r="L3" s="248" t="s">
        <v>466</v>
      </c>
      <c r="M3" s="249"/>
    </row>
    <row r="4" spans="1:13" ht="195" x14ac:dyDescent="0.2">
      <c r="A4" s="38">
        <v>3</v>
      </c>
      <c r="B4" s="250" t="s">
        <v>104</v>
      </c>
      <c r="C4" s="251" t="s">
        <v>84</v>
      </c>
      <c r="D4" s="199" t="s">
        <v>226</v>
      </c>
      <c r="E4" s="200" t="s">
        <v>349</v>
      </c>
      <c r="F4" s="252" t="s">
        <v>51</v>
      </c>
      <c r="G4" s="202" t="s">
        <v>56</v>
      </c>
      <c r="H4" s="202" t="s">
        <v>251</v>
      </c>
      <c r="I4" s="253" t="s">
        <v>161</v>
      </c>
      <c r="J4" s="200"/>
      <c r="K4" s="205" t="s">
        <v>400</v>
      </c>
      <c r="L4" s="42" t="s">
        <v>467</v>
      </c>
      <c r="M4" s="254"/>
    </row>
    <row r="5" spans="1:13" ht="143.5" customHeight="1" x14ac:dyDescent="0.2">
      <c r="A5" s="38">
        <v>4</v>
      </c>
      <c r="B5" s="250" t="s">
        <v>104</v>
      </c>
      <c r="C5" s="251" t="s">
        <v>84</v>
      </c>
      <c r="D5" s="199" t="s">
        <v>227</v>
      </c>
      <c r="E5" s="200" t="s">
        <v>274</v>
      </c>
      <c r="F5" s="252" t="s">
        <v>51</v>
      </c>
      <c r="G5" s="202" t="s">
        <v>56</v>
      </c>
      <c r="H5" s="202" t="s">
        <v>251</v>
      </c>
      <c r="I5" s="253" t="s">
        <v>162</v>
      </c>
      <c r="J5" s="200"/>
      <c r="K5" s="205" t="s">
        <v>401</v>
      </c>
      <c r="L5" s="187" t="s">
        <v>468</v>
      </c>
      <c r="M5" s="254"/>
    </row>
    <row r="6" spans="1:13" ht="180" customHeight="1" x14ac:dyDescent="0.2">
      <c r="A6" s="38">
        <v>5</v>
      </c>
      <c r="B6" s="250" t="s">
        <v>104</v>
      </c>
      <c r="C6" s="251" t="s">
        <v>84</v>
      </c>
      <c r="D6" s="199" t="s">
        <v>228</v>
      </c>
      <c r="E6" s="200" t="s">
        <v>260</v>
      </c>
      <c r="F6" s="252" t="s">
        <v>51</v>
      </c>
      <c r="G6" s="202" t="s">
        <v>56</v>
      </c>
      <c r="H6" s="202" t="s">
        <v>252</v>
      </c>
      <c r="I6" s="253" t="s">
        <v>162</v>
      </c>
      <c r="J6" s="59" t="s">
        <v>350</v>
      </c>
      <c r="K6" s="205" t="s">
        <v>402</v>
      </c>
      <c r="L6" s="42" t="s">
        <v>469</v>
      </c>
      <c r="M6" s="254"/>
    </row>
    <row r="7" spans="1:13" ht="46" thickBot="1" x14ac:dyDescent="0.25">
      <c r="A7" s="38">
        <v>6</v>
      </c>
      <c r="B7" s="255" t="s">
        <v>104</v>
      </c>
      <c r="C7" s="256" t="s">
        <v>83</v>
      </c>
      <c r="D7" s="257" t="s">
        <v>229</v>
      </c>
      <c r="E7" s="258" t="s">
        <v>88</v>
      </c>
      <c r="F7" s="259" t="s">
        <v>51</v>
      </c>
      <c r="G7" s="241" t="s">
        <v>56</v>
      </c>
      <c r="H7" s="241" t="s">
        <v>252</v>
      </c>
      <c r="I7" s="257"/>
      <c r="J7" s="260"/>
      <c r="K7" s="261" t="s">
        <v>403</v>
      </c>
      <c r="L7" s="39" t="s">
        <v>470</v>
      </c>
      <c r="M7" s="262"/>
    </row>
    <row r="8" spans="1:13" ht="70" x14ac:dyDescent="0.2">
      <c r="A8" s="38">
        <v>7</v>
      </c>
      <c r="B8" s="242" t="s">
        <v>105</v>
      </c>
      <c r="C8" s="243" t="s">
        <v>84</v>
      </c>
      <c r="D8" s="244" t="s">
        <v>230</v>
      </c>
      <c r="E8" s="263" t="s">
        <v>49</v>
      </c>
      <c r="F8" s="246" t="s">
        <v>51</v>
      </c>
      <c r="G8" s="247" t="s">
        <v>56</v>
      </c>
      <c r="H8" s="247" t="s">
        <v>251</v>
      </c>
      <c r="I8" s="244"/>
      <c r="J8" s="263"/>
      <c r="K8" s="264" t="s">
        <v>405</v>
      </c>
      <c r="L8" s="40" t="s">
        <v>471</v>
      </c>
      <c r="M8" s="249"/>
    </row>
    <row r="9" spans="1:13" ht="42" x14ac:dyDescent="0.2">
      <c r="A9" s="38">
        <v>8</v>
      </c>
      <c r="B9" s="250" t="s">
        <v>105</v>
      </c>
      <c r="C9" s="251" t="s">
        <v>84</v>
      </c>
      <c r="D9" s="199" t="s">
        <v>233</v>
      </c>
      <c r="E9" s="59" t="s">
        <v>258</v>
      </c>
      <c r="F9" s="252" t="s">
        <v>51</v>
      </c>
      <c r="G9" s="202" t="s">
        <v>56</v>
      </c>
      <c r="H9" s="202" t="s">
        <v>251</v>
      </c>
      <c r="I9" s="199"/>
      <c r="J9" s="200"/>
      <c r="K9" s="205" t="s">
        <v>406</v>
      </c>
      <c r="L9" s="42" t="s">
        <v>472</v>
      </c>
      <c r="M9" s="254"/>
    </row>
    <row r="10" spans="1:13" ht="70" x14ac:dyDescent="0.2">
      <c r="A10" s="38">
        <v>9</v>
      </c>
      <c r="B10" s="250" t="s">
        <v>105</v>
      </c>
      <c r="C10" s="251" t="s">
        <v>84</v>
      </c>
      <c r="D10" s="199" t="s">
        <v>231</v>
      </c>
      <c r="E10" s="200" t="s">
        <v>261</v>
      </c>
      <c r="F10" s="252" t="s">
        <v>51</v>
      </c>
      <c r="G10" s="202" t="s">
        <v>56</v>
      </c>
      <c r="H10" s="202" t="s">
        <v>251</v>
      </c>
      <c r="I10" s="199"/>
      <c r="J10" s="200"/>
      <c r="K10" s="205" t="s">
        <v>407</v>
      </c>
      <c r="L10" s="42" t="s">
        <v>473</v>
      </c>
      <c r="M10" s="254"/>
    </row>
    <row r="11" spans="1:13" ht="81" customHeight="1" x14ac:dyDescent="0.2">
      <c r="A11" s="38">
        <v>10</v>
      </c>
      <c r="B11" s="250" t="s">
        <v>105</v>
      </c>
      <c r="C11" s="251" t="s">
        <v>84</v>
      </c>
      <c r="D11" s="199" t="s">
        <v>232</v>
      </c>
      <c r="E11" s="200" t="s">
        <v>351</v>
      </c>
      <c r="F11" s="252" t="s">
        <v>51</v>
      </c>
      <c r="G11" s="202" t="s">
        <v>56</v>
      </c>
      <c r="H11" s="202" t="s">
        <v>252</v>
      </c>
      <c r="I11" s="199"/>
      <c r="J11" s="200"/>
      <c r="K11" s="205" t="s">
        <v>431</v>
      </c>
      <c r="L11" s="42" t="s">
        <v>474</v>
      </c>
      <c r="M11" s="254"/>
    </row>
    <row r="12" spans="1:13" ht="106" thickBot="1" x14ac:dyDescent="0.25">
      <c r="A12" s="41">
        <v>1</v>
      </c>
      <c r="B12" s="255" t="s">
        <v>105</v>
      </c>
      <c r="C12" s="256" t="s">
        <v>84</v>
      </c>
      <c r="D12" s="257" t="s">
        <v>341</v>
      </c>
      <c r="E12" s="258" t="s">
        <v>352</v>
      </c>
      <c r="F12" s="259" t="s">
        <v>51</v>
      </c>
      <c r="G12" s="241" t="s">
        <v>56</v>
      </c>
      <c r="H12" s="241" t="s">
        <v>252</v>
      </c>
      <c r="I12" s="265" t="s">
        <v>165</v>
      </c>
      <c r="J12" s="258"/>
      <c r="K12" s="266" t="s">
        <v>432</v>
      </c>
      <c r="L12" s="43" t="s">
        <v>475</v>
      </c>
      <c r="M12" s="262"/>
    </row>
    <row r="13" spans="1:13" ht="140" x14ac:dyDescent="0.2">
      <c r="A13" s="38">
        <v>11</v>
      </c>
      <c r="B13" s="242" t="s">
        <v>255</v>
      </c>
      <c r="C13" s="243" t="s">
        <v>83</v>
      </c>
      <c r="D13" s="244" t="s">
        <v>209</v>
      </c>
      <c r="E13" s="245" t="s">
        <v>476</v>
      </c>
      <c r="F13" s="246" t="s">
        <v>51</v>
      </c>
      <c r="G13" s="247" t="s">
        <v>56</v>
      </c>
      <c r="H13" s="247" t="s">
        <v>251</v>
      </c>
      <c r="I13" s="244"/>
      <c r="J13" s="245" t="s">
        <v>477</v>
      </c>
      <c r="K13" s="248" t="s">
        <v>433</v>
      </c>
      <c r="L13" s="248"/>
      <c r="M13" s="249"/>
    </row>
    <row r="14" spans="1:13" ht="42" x14ac:dyDescent="0.2">
      <c r="A14" s="38">
        <v>12</v>
      </c>
      <c r="B14" s="250" t="s">
        <v>255</v>
      </c>
      <c r="C14" s="251" t="s">
        <v>83</v>
      </c>
      <c r="D14" s="199" t="s">
        <v>210</v>
      </c>
      <c r="E14" s="200" t="s">
        <v>479</v>
      </c>
      <c r="F14" s="252" t="s">
        <v>51</v>
      </c>
      <c r="G14" s="202" t="s">
        <v>56</v>
      </c>
      <c r="H14" s="202" t="s">
        <v>251</v>
      </c>
      <c r="I14" s="199"/>
      <c r="J14" s="200" t="s">
        <v>510</v>
      </c>
      <c r="K14" s="205" t="s">
        <v>408</v>
      </c>
      <c r="L14" s="205"/>
      <c r="M14" s="254"/>
    </row>
    <row r="15" spans="1:13" ht="57" thickBot="1" x14ac:dyDescent="0.25">
      <c r="A15" s="38">
        <v>13</v>
      </c>
      <c r="B15" s="255" t="s">
        <v>255</v>
      </c>
      <c r="C15" s="256" t="s">
        <v>83</v>
      </c>
      <c r="D15" s="257" t="s">
        <v>211</v>
      </c>
      <c r="E15" s="258" t="s">
        <v>480</v>
      </c>
      <c r="F15" s="259" t="s">
        <v>51</v>
      </c>
      <c r="G15" s="241" t="s">
        <v>56</v>
      </c>
      <c r="H15" s="241" t="s">
        <v>251</v>
      </c>
      <c r="I15" s="257"/>
      <c r="J15" s="258" t="s">
        <v>478</v>
      </c>
      <c r="K15" s="205" t="s">
        <v>409</v>
      </c>
      <c r="L15" s="266"/>
      <c r="M15" s="262"/>
    </row>
    <row r="16" spans="1:13" ht="56" x14ac:dyDescent="0.2">
      <c r="A16" s="38">
        <v>16</v>
      </c>
      <c r="B16" s="242" t="s">
        <v>125</v>
      </c>
      <c r="C16" s="243" t="s">
        <v>84</v>
      </c>
      <c r="D16" s="244" t="s">
        <v>153</v>
      </c>
      <c r="E16" s="263" t="s">
        <v>272</v>
      </c>
      <c r="F16" s="246" t="s">
        <v>51</v>
      </c>
      <c r="G16" s="247" t="s">
        <v>56</v>
      </c>
      <c r="H16" s="247" t="s">
        <v>251</v>
      </c>
      <c r="I16" s="267" t="s">
        <v>179</v>
      </c>
      <c r="J16" s="245" t="s">
        <v>481</v>
      </c>
      <c r="K16" s="292" t="s">
        <v>482</v>
      </c>
      <c r="L16" s="248"/>
      <c r="M16" s="249"/>
    </row>
    <row r="17" spans="1:13" ht="75.75" customHeight="1" thickBot="1" x14ac:dyDescent="0.25">
      <c r="A17" s="38">
        <v>17</v>
      </c>
      <c r="B17" s="255" t="s">
        <v>125</v>
      </c>
      <c r="C17" s="256" t="s">
        <v>84</v>
      </c>
      <c r="D17" s="257" t="s">
        <v>163</v>
      </c>
      <c r="E17" s="260" t="s">
        <v>259</v>
      </c>
      <c r="F17" s="259" t="s">
        <v>51</v>
      </c>
      <c r="G17" s="241" t="s">
        <v>56</v>
      </c>
      <c r="H17" s="241" t="s">
        <v>251</v>
      </c>
      <c r="I17" s="268" t="s">
        <v>164</v>
      </c>
      <c r="J17" s="260" t="s">
        <v>483</v>
      </c>
      <c r="K17" s="266" t="s">
        <v>484</v>
      </c>
      <c r="L17" s="266"/>
      <c r="M17" s="262"/>
    </row>
    <row r="18" spans="1:13" ht="130" customHeight="1" x14ac:dyDescent="0.2">
      <c r="A18" s="38">
        <v>18</v>
      </c>
      <c r="B18" s="269" t="s">
        <v>151</v>
      </c>
      <c r="C18" s="270" t="s">
        <v>84</v>
      </c>
      <c r="D18" s="190" t="s">
        <v>308</v>
      </c>
      <c r="E18" s="191" t="s">
        <v>311</v>
      </c>
      <c r="F18" s="271" t="s">
        <v>51</v>
      </c>
      <c r="G18" s="193" t="s">
        <v>56</v>
      </c>
      <c r="H18" s="193" t="s">
        <v>251</v>
      </c>
      <c r="I18" s="272"/>
      <c r="J18" s="273" t="s">
        <v>354</v>
      </c>
      <c r="K18" s="302" t="s">
        <v>410</v>
      </c>
      <c r="L18" s="274" t="s">
        <v>549</v>
      </c>
      <c r="M18" s="275"/>
    </row>
    <row r="19" spans="1:13" ht="209.5" customHeight="1" x14ac:dyDescent="0.2">
      <c r="A19" s="38">
        <v>19</v>
      </c>
      <c r="B19" s="276" t="s">
        <v>151</v>
      </c>
      <c r="C19" s="251" t="s">
        <v>84</v>
      </c>
      <c r="D19" s="199" t="s">
        <v>152</v>
      </c>
      <c r="E19" s="59" t="s">
        <v>48</v>
      </c>
      <c r="F19" s="252" t="s">
        <v>51</v>
      </c>
      <c r="G19" s="202" t="s">
        <v>56</v>
      </c>
      <c r="H19" s="202" t="s">
        <v>251</v>
      </c>
      <c r="I19" s="60"/>
      <c r="J19" s="200" t="s">
        <v>356</v>
      </c>
      <c r="K19" s="205" t="s">
        <v>411</v>
      </c>
      <c r="L19" s="205" t="s">
        <v>550</v>
      </c>
      <c r="M19" s="254"/>
    </row>
    <row r="20" spans="1:13" ht="167" customHeight="1" x14ac:dyDescent="0.2">
      <c r="A20" s="38">
        <v>20</v>
      </c>
      <c r="B20" s="276" t="s">
        <v>151</v>
      </c>
      <c r="C20" s="251" t="s">
        <v>84</v>
      </c>
      <c r="D20" s="199" t="s">
        <v>309</v>
      </c>
      <c r="E20" s="59" t="s">
        <v>314</v>
      </c>
      <c r="F20" s="252" t="s">
        <v>51</v>
      </c>
      <c r="G20" s="202" t="s">
        <v>56</v>
      </c>
      <c r="H20" s="202" t="s">
        <v>251</v>
      </c>
      <c r="I20" s="60"/>
      <c r="J20" s="200" t="s">
        <v>353</v>
      </c>
      <c r="K20" s="205" t="s">
        <v>412</v>
      </c>
      <c r="L20" s="205" t="s">
        <v>551</v>
      </c>
      <c r="M20" s="254"/>
    </row>
    <row r="21" spans="1:13" ht="91" customHeight="1" x14ac:dyDescent="0.2">
      <c r="A21" s="38">
        <v>21</v>
      </c>
      <c r="B21" s="276" t="s">
        <v>151</v>
      </c>
      <c r="C21" s="251" t="s">
        <v>84</v>
      </c>
      <c r="D21" s="199" t="s">
        <v>310</v>
      </c>
      <c r="E21" s="200" t="s">
        <v>370</v>
      </c>
      <c r="F21" s="252" t="s">
        <v>51</v>
      </c>
      <c r="G21" s="202" t="s">
        <v>56</v>
      </c>
      <c r="H21" s="202" t="s">
        <v>251</v>
      </c>
      <c r="I21" s="60" t="s">
        <v>160</v>
      </c>
      <c r="J21" s="59" t="s">
        <v>355</v>
      </c>
      <c r="K21" s="305" t="s">
        <v>413</v>
      </c>
      <c r="L21" s="205" t="s">
        <v>552</v>
      </c>
      <c r="M21" s="254"/>
    </row>
    <row r="22" spans="1:13" ht="87" customHeight="1" thickBot="1" x14ac:dyDescent="0.25">
      <c r="A22" s="38">
        <v>22</v>
      </c>
      <c r="B22" s="278" t="s">
        <v>151</v>
      </c>
      <c r="C22" s="279" t="s">
        <v>84</v>
      </c>
      <c r="D22" s="233" t="s">
        <v>313</v>
      </c>
      <c r="E22" s="280" t="s">
        <v>316</v>
      </c>
      <c r="F22" s="281" t="s">
        <v>51</v>
      </c>
      <c r="G22" s="282" t="s">
        <v>56</v>
      </c>
      <c r="H22" s="282" t="s">
        <v>252</v>
      </c>
      <c r="I22" s="283"/>
      <c r="J22" s="284" t="s">
        <v>371</v>
      </c>
      <c r="K22" s="306" t="s">
        <v>414</v>
      </c>
      <c r="L22" s="285" t="s">
        <v>553</v>
      </c>
      <c r="M22" s="286"/>
    </row>
    <row r="23" spans="1:13" x14ac:dyDescent="0.2">
      <c r="A23" s="38">
        <v>23</v>
      </c>
      <c r="B23" s="242" t="s">
        <v>94</v>
      </c>
      <c r="C23" s="243" t="s">
        <v>83</v>
      </c>
      <c r="D23" s="244" t="s">
        <v>212</v>
      </c>
      <c r="E23" s="287" t="s">
        <v>264</v>
      </c>
      <c r="F23" s="246" t="s">
        <v>51</v>
      </c>
      <c r="G23" s="247" t="s">
        <v>56</v>
      </c>
      <c r="H23" s="247" t="s">
        <v>251</v>
      </c>
      <c r="I23" s="244"/>
      <c r="J23" s="263" t="s">
        <v>357</v>
      </c>
      <c r="K23" s="264" t="s">
        <v>491</v>
      </c>
      <c r="L23" s="248"/>
      <c r="M23" s="249"/>
    </row>
    <row r="24" spans="1:13" ht="42" x14ac:dyDescent="0.2">
      <c r="A24" s="38">
        <v>24</v>
      </c>
      <c r="B24" s="250" t="s">
        <v>94</v>
      </c>
      <c r="C24" s="251" t="s">
        <v>83</v>
      </c>
      <c r="D24" s="199" t="s">
        <v>213</v>
      </c>
      <c r="E24" s="288" t="s">
        <v>265</v>
      </c>
      <c r="F24" s="252" t="s">
        <v>51</v>
      </c>
      <c r="G24" s="202" t="s">
        <v>56</v>
      </c>
      <c r="H24" s="202" t="s">
        <v>251</v>
      </c>
      <c r="I24" s="199"/>
      <c r="J24" s="59" t="s">
        <v>485</v>
      </c>
      <c r="K24" s="305" t="s">
        <v>492</v>
      </c>
      <c r="L24" s="205"/>
      <c r="M24" s="254"/>
    </row>
    <row r="25" spans="1:13" ht="57" thickBot="1" x14ac:dyDescent="0.25">
      <c r="A25" s="38">
        <v>25</v>
      </c>
      <c r="B25" s="255" t="s">
        <v>94</v>
      </c>
      <c r="C25" s="256" t="s">
        <v>83</v>
      </c>
      <c r="D25" s="257" t="s">
        <v>214</v>
      </c>
      <c r="E25" s="289" t="s">
        <v>266</v>
      </c>
      <c r="F25" s="259" t="s">
        <v>51</v>
      </c>
      <c r="G25" s="241" t="s">
        <v>56</v>
      </c>
      <c r="H25" s="241" t="s">
        <v>251</v>
      </c>
      <c r="I25" s="257"/>
      <c r="J25" s="260" t="s">
        <v>486</v>
      </c>
      <c r="K25" s="261" t="s">
        <v>493</v>
      </c>
      <c r="L25" s="266"/>
      <c r="M25" s="262"/>
    </row>
    <row r="26" spans="1:13" ht="70" x14ac:dyDescent="0.2">
      <c r="A26" s="38">
        <v>26</v>
      </c>
      <c r="B26" s="242" t="s">
        <v>93</v>
      </c>
      <c r="C26" s="243" t="s">
        <v>84</v>
      </c>
      <c r="D26" s="244" t="s">
        <v>215</v>
      </c>
      <c r="E26" s="263" t="s">
        <v>267</v>
      </c>
      <c r="F26" s="246" t="s">
        <v>51</v>
      </c>
      <c r="G26" s="247" t="s">
        <v>56</v>
      </c>
      <c r="H26" s="247" t="s">
        <v>251</v>
      </c>
      <c r="I26" s="244"/>
      <c r="J26" s="344" t="s">
        <v>487</v>
      </c>
      <c r="K26" s="292" t="s">
        <v>488</v>
      </c>
      <c r="L26" s="248"/>
      <c r="M26" s="249"/>
    </row>
    <row r="27" spans="1:13" ht="70" x14ac:dyDescent="0.2">
      <c r="A27" s="38">
        <v>27</v>
      </c>
      <c r="B27" s="250" t="s">
        <v>93</v>
      </c>
      <c r="C27" s="251" t="s">
        <v>84</v>
      </c>
      <c r="D27" s="199" t="s">
        <v>216</v>
      </c>
      <c r="E27" s="59" t="s">
        <v>268</v>
      </c>
      <c r="F27" s="252" t="s">
        <v>51</v>
      </c>
      <c r="G27" s="202" t="s">
        <v>56</v>
      </c>
      <c r="H27" s="202" t="s">
        <v>251</v>
      </c>
      <c r="I27" s="199"/>
      <c r="J27" s="320" t="s">
        <v>569</v>
      </c>
      <c r="K27" s="305" t="s">
        <v>494</v>
      </c>
      <c r="L27" s="205"/>
      <c r="M27" s="254"/>
    </row>
    <row r="28" spans="1:13" ht="48.75" customHeight="1" x14ac:dyDescent="0.15">
      <c r="A28" s="38">
        <v>28</v>
      </c>
      <c r="B28" s="250" t="s">
        <v>93</v>
      </c>
      <c r="C28" s="251" t="s">
        <v>84</v>
      </c>
      <c r="D28" s="199" t="s">
        <v>217</v>
      </c>
      <c r="E28" s="230" t="s">
        <v>32</v>
      </c>
      <c r="F28" s="252" t="s">
        <v>51</v>
      </c>
      <c r="G28" s="202" t="s">
        <v>56</v>
      </c>
      <c r="H28" s="202" t="s">
        <v>251</v>
      </c>
      <c r="I28" s="199"/>
      <c r="J28" s="345" t="s">
        <v>489</v>
      </c>
      <c r="K28" s="321" t="s">
        <v>495</v>
      </c>
      <c r="L28" s="205"/>
      <c r="M28" s="254"/>
    </row>
    <row r="29" spans="1:13" ht="127" thickBot="1" x14ac:dyDescent="0.25">
      <c r="A29" s="38">
        <v>29</v>
      </c>
      <c r="B29" s="255" t="s">
        <v>93</v>
      </c>
      <c r="C29" s="256" t="s">
        <v>84</v>
      </c>
      <c r="D29" s="257" t="s">
        <v>218</v>
      </c>
      <c r="E29" s="290" t="s">
        <v>269</v>
      </c>
      <c r="F29" s="259" t="s">
        <v>51</v>
      </c>
      <c r="G29" s="241" t="s">
        <v>56</v>
      </c>
      <c r="H29" s="241" t="s">
        <v>252</v>
      </c>
      <c r="I29" s="257"/>
      <c r="J29" s="290" t="s">
        <v>490</v>
      </c>
      <c r="K29" s="308" t="s">
        <v>415</v>
      </c>
      <c r="L29" s="266"/>
      <c r="M29" s="262"/>
    </row>
    <row r="30" spans="1:13" ht="138.5" customHeight="1" x14ac:dyDescent="0.2">
      <c r="A30" s="38">
        <v>31</v>
      </c>
      <c r="B30" s="242" t="s">
        <v>92</v>
      </c>
      <c r="C30" s="243" t="s">
        <v>84</v>
      </c>
      <c r="D30" s="244" t="s">
        <v>220</v>
      </c>
      <c r="E30" s="291" t="s">
        <v>34</v>
      </c>
      <c r="F30" s="246" t="s">
        <v>51</v>
      </c>
      <c r="G30" s="247" t="s">
        <v>56</v>
      </c>
      <c r="H30" s="247" t="s">
        <v>251</v>
      </c>
      <c r="I30" s="244"/>
      <c r="J30" s="291" t="s">
        <v>339</v>
      </c>
      <c r="K30" s="309" t="s">
        <v>557</v>
      </c>
      <c r="L30" s="342" t="s">
        <v>554</v>
      </c>
      <c r="M30" s="292" t="s">
        <v>340</v>
      </c>
    </row>
    <row r="31" spans="1:13" ht="105" customHeight="1" x14ac:dyDescent="0.2">
      <c r="A31" s="38">
        <v>32</v>
      </c>
      <c r="B31" s="250" t="s">
        <v>92</v>
      </c>
      <c r="C31" s="251" t="s">
        <v>84</v>
      </c>
      <c r="D31" s="199" t="s">
        <v>221</v>
      </c>
      <c r="E31" s="230" t="s">
        <v>360</v>
      </c>
      <c r="F31" s="252" t="s">
        <v>51</v>
      </c>
      <c r="G31" s="202" t="s">
        <v>56</v>
      </c>
      <c r="H31" s="202" t="s">
        <v>251</v>
      </c>
      <c r="I31" s="199"/>
      <c r="J31" s="293" t="s">
        <v>362</v>
      </c>
      <c r="K31" s="310" t="s">
        <v>429</v>
      </c>
      <c r="L31" s="205" t="s">
        <v>555</v>
      </c>
      <c r="M31" s="343" t="s">
        <v>362</v>
      </c>
    </row>
    <row r="32" spans="1:13" ht="51.5" customHeight="1" x14ac:dyDescent="0.2">
      <c r="A32" s="38">
        <v>33</v>
      </c>
      <c r="B32" s="250" t="s">
        <v>92</v>
      </c>
      <c r="C32" s="251" t="s">
        <v>84</v>
      </c>
      <c r="D32" s="199" t="s">
        <v>222</v>
      </c>
      <c r="E32" s="230" t="s">
        <v>359</v>
      </c>
      <c r="F32" s="252" t="s">
        <v>51</v>
      </c>
      <c r="G32" s="202" t="s">
        <v>56</v>
      </c>
      <c r="H32" s="202" t="s">
        <v>252</v>
      </c>
      <c r="I32" s="199"/>
      <c r="J32" s="294"/>
      <c r="K32" s="277" t="s">
        <v>416</v>
      </c>
      <c r="L32" s="205" t="s">
        <v>556</v>
      </c>
      <c r="M32" s="254"/>
    </row>
    <row r="33" spans="1:13" ht="245.5" customHeight="1" thickBot="1" x14ac:dyDescent="0.25">
      <c r="A33" s="38">
        <v>30</v>
      </c>
      <c r="B33" s="255" t="s">
        <v>92</v>
      </c>
      <c r="C33" s="256" t="s">
        <v>83</v>
      </c>
      <c r="D33" s="257" t="s">
        <v>358</v>
      </c>
      <c r="E33" s="258" t="s">
        <v>87</v>
      </c>
      <c r="F33" s="259" t="s">
        <v>51</v>
      </c>
      <c r="G33" s="241" t="s">
        <v>56</v>
      </c>
      <c r="H33" s="241" t="s">
        <v>252</v>
      </c>
      <c r="I33" s="257"/>
      <c r="J33" s="295" t="s">
        <v>361</v>
      </c>
      <c r="K33" s="305" t="s">
        <v>417</v>
      </c>
      <c r="L33" s="266" t="s">
        <v>558</v>
      </c>
      <c r="M33" s="262"/>
    </row>
    <row r="34" spans="1:13" ht="38.25" customHeight="1" x14ac:dyDescent="0.2">
      <c r="A34" s="38">
        <v>34</v>
      </c>
      <c r="B34" s="242" t="s">
        <v>324</v>
      </c>
      <c r="C34" s="243" t="s">
        <v>84</v>
      </c>
      <c r="D34" s="244" t="s">
        <v>223</v>
      </c>
      <c r="E34" s="291" t="s">
        <v>27</v>
      </c>
      <c r="F34" s="246" t="s">
        <v>51</v>
      </c>
      <c r="G34" s="247" t="s">
        <v>56</v>
      </c>
      <c r="H34" s="247" t="s">
        <v>251</v>
      </c>
      <c r="I34" s="296" t="s">
        <v>275</v>
      </c>
      <c r="J34" s="297" t="s">
        <v>363</v>
      </c>
      <c r="K34" s="311" t="s">
        <v>418</v>
      </c>
      <c r="L34" s="264" t="s">
        <v>559</v>
      </c>
      <c r="M34" s="249"/>
    </row>
    <row r="35" spans="1:13" ht="38.25" customHeight="1" x14ac:dyDescent="0.2">
      <c r="A35" s="38">
        <v>35</v>
      </c>
      <c r="B35" s="250" t="s">
        <v>324</v>
      </c>
      <c r="C35" s="251" t="s">
        <v>84</v>
      </c>
      <c r="D35" s="199" t="s">
        <v>224</v>
      </c>
      <c r="E35" s="230" t="s">
        <v>33</v>
      </c>
      <c r="F35" s="252" t="s">
        <v>51</v>
      </c>
      <c r="G35" s="202" t="s">
        <v>56</v>
      </c>
      <c r="H35" s="202" t="s">
        <v>251</v>
      </c>
      <c r="I35" s="199"/>
      <c r="J35" s="231" t="s">
        <v>364</v>
      </c>
      <c r="K35" s="310" t="s">
        <v>419</v>
      </c>
      <c r="L35" s="205" t="s">
        <v>560</v>
      </c>
      <c r="M35" s="254"/>
    </row>
    <row r="36" spans="1:13" ht="38.25" customHeight="1" x14ac:dyDescent="0.2">
      <c r="A36" s="38">
        <v>36</v>
      </c>
      <c r="B36" s="250" t="s">
        <v>324</v>
      </c>
      <c r="C36" s="251" t="s">
        <v>84</v>
      </c>
      <c r="D36" s="199" t="s">
        <v>277</v>
      </c>
      <c r="E36" s="230" t="s">
        <v>86</v>
      </c>
      <c r="F36" s="252" t="s">
        <v>51</v>
      </c>
      <c r="G36" s="202" t="s">
        <v>56</v>
      </c>
      <c r="H36" s="202" t="s">
        <v>252</v>
      </c>
      <c r="I36" s="253" t="s">
        <v>276</v>
      </c>
      <c r="J36" s="298" t="s">
        <v>365</v>
      </c>
      <c r="K36" s="312" t="s">
        <v>420</v>
      </c>
      <c r="L36" s="299" t="s">
        <v>561</v>
      </c>
      <c r="M36" s="254"/>
    </row>
    <row r="37" spans="1:13" ht="44.5" customHeight="1" thickBot="1" x14ac:dyDescent="0.25">
      <c r="A37" s="38">
        <v>37</v>
      </c>
      <c r="B37" s="255" t="s">
        <v>324</v>
      </c>
      <c r="C37" s="256" t="s">
        <v>84</v>
      </c>
      <c r="D37" s="257" t="s">
        <v>166</v>
      </c>
      <c r="E37" s="260" t="s">
        <v>270</v>
      </c>
      <c r="F37" s="259" t="s">
        <v>51</v>
      </c>
      <c r="G37" s="241" t="s">
        <v>56</v>
      </c>
      <c r="H37" s="241" t="s">
        <v>252</v>
      </c>
      <c r="I37" s="300" t="s">
        <v>167</v>
      </c>
      <c r="J37" s="290" t="s">
        <v>372</v>
      </c>
      <c r="K37" s="308" t="s">
        <v>421</v>
      </c>
      <c r="L37" s="266" t="s">
        <v>562</v>
      </c>
      <c r="M37" s="262"/>
    </row>
    <row r="38" spans="1:13" ht="84" x14ac:dyDescent="0.2">
      <c r="A38" s="38">
        <v>38</v>
      </c>
      <c r="B38" s="269" t="s">
        <v>325</v>
      </c>
      <c r="C38" s="270" t="s">
        <v>84</v>
      </c>
      <c r="D38" s="190" t="s">
        <v>331</v>
      </c>
      <c r="E38" s="191" t="s">
        <v>366</v>
      </c>
      <c r="F38" s="271" t="s">
        <v>51</v>
      </c>
      <c r="G38" s="193" t="s">
        <v>56</v>
      </c>
      <c r="H38" s="193" t="s">
        <v>251</v>
      </c>
      <c r="I38" s="301" t="s">
        <v>167</v>
      </c>
      <c r="J38" s="322" t="s">
        <v>496</v>
      </c>
      <c r="K38" s="313" t="s">
        <v>422</v>
      </c>
      <c r="L38" s="302" t="s">
        <v>497</v>
      </c>
      <c r="M38" s="275"/>
    </row>
    <row r="39" spans="1:13" ht="98" x14ac:dyDescent="0.2">
      <c r="A39" s="38">
        <v>39</v>
      </c>
      <c r="B39" s="276" t="s">
        <v>325</v>
      </c>
      <c r="C39" s="251" t="s">
        <v>84</v>
      </c>
      <c r="D39" s="199" t="s">
        <v>332</v>
      </c>
      <c r="E39" s="200" t="s">
        <v>327</v>
      </c>
      <c r="F39" s="252" t="s">
        <v>51</v>
      </c>
      <c r="G39" s="202" t="s">
        <v>56</v>
      </c>
      <c r="H39" s="202" t="s">
        <v>251</v>
      </c>
      <c r="I39" s="303" t="s">
        <v>167</v>
      </c>
      <c r="J39" s="59" t="s">
        <v>498</v>
      </c>
      <c r="K39" s="305" t="s">
        <v>423</v>
      </c>
      <c r="L39" s="307" t="s">
        <v>499</v>
      </c>
      <c r="M39" s="254"/>
    </row>
    <row r="40" spans="1:13" ht="71" thickBot="1" x14ac:dyDescent="0.2">
      <c r="A40" s="38">
        <v>40</v>
      </c>
      <c r="B40" s="278" t="s">
        <v>325</v>
      </c>
      <c r="C40" s="279" t="s">
        <v>84</v>
      </c>
      <c r="D40" s="233" t="s">
        <v>333</v>
      </c>
      <c r="E40" s="280" t="s">
        <v>328</v>
      </c>
      <c r="F40" s="281" t="s">
        <v>51</v>
      </c>
      <c r="G40" s="282" t="s">
        <v>56</v>
      </c>
      <c r="H40" s="282" t="s">
        <v>252</v>
      </c>
      <c r="I40" s="304" t="s">
        <v>167</v>
      </c>
      <c r="J40" s="345" t="s">
        <v>500</v>
      </c>
      <c r="K40" s="305" t="s">
        <v>423</v>
      </c>
      <c r="L40" s="315" t="s">
        <v>501</v>
      </c>
      <c r="M40" s="286"/>
    </row>
    <row r="41" spans="1:13" ht="162.5" customHeight="1" thickBot="1" x14ac:dyDescent="0.25">
      <c r="A41" s="38">
        <v>41</v>
      </c>
      <c r="B41" s="242" t="s">
        <v>124</v>
      </c>
      <c r="C41" s="243" t="s">
        <v>84</v>
      </c>
      <c r="D41" s="244" t="s">
        <v>154</v>
      </c>
      <c r="E41" s="263" t="s">
        <v>78</v>
      </c>
      <c r="F41" s="246" t="s">
        <v>51</v>
      </c>
      <c r="G41" s="247" t="s">
        <v>56</v>
      </c>
      <c r="H41" s="247" t="s">
        <v>251</v>
      </c>
      <c r="I41" s="267"/>
      <c r="J41" s="245" t="s">
        <v>373</v>
      </c>
      <c r="K41" s="248" t="s">
        <v>424</v>
      </c>
      <c r="L41" s="248" t="s">
        <v>563</v>
      </c>
      <c r="M41" s="249"/>
    </row>
    <row r="42" spans="1:13" ht="136" customHeight="1" x14ac:dyDescent="0.2">
      <c r="A42" s="38">
        <v>42</v>
      </c>
      <c r="B42" s="250" t="s">
        <v>124</v>
      </c>
      <c r="C42" s="251" t="s">
        <v>84</v>
      </c>
      <c r="D42" s="199" t="s">
        <v>155</v>
      </c>
      <c r="E42" s="59" t="s">
        <v>77</v>
      </c>
      <c r="F42" s="252" t="s">
        <v>51</v>
      </c>
      <c r="G42" s="202" t="s">
        <v>56</v>
      </c>
      <c r="H42" s="202" t="s">
        <v>251</v>
      </c>
      <c r="I42" s="60"/>
      <c r="J42" s="200" t="s">
        <v>374</v>
      </c>
      <c r="K42" s="248" t="s">
        <v>425</v>
      </c>
      <c r="L42" s="205" t="s">
        <v>564</v>
      </c>
      <c r="M42" s="254"/>
    </row>
    <row r="43" spans="1:13" ht="124" customHeight="1" x14ac:dyDescent="0.2">
      <c r="A43" s="38">
        <v>43</v>
      </c>
      <c r="B43" s="250" t="s">
        <v>124</v>
      </c>
      <c r="C43" s="251" t="s">
        <v>84</v>
      </c>
      <c r="D43" s="199" t="s">
        <v>317</v>
      </c>
      <c r="E43" s="59" t="s">
        <v>319</v>
      </c>
      <c r="F43" s="252" t="s">
        <v>51</v>
      </c>
      <c r="G43" s="202" t="s">
        <v>56</v>
      </c>
      <c r="H43" s="202" t="s">
        <v>251</v>
      </c>
      <c r="I43" s="60"/>
      <c r="J43" s="230"/>
      <c r="K43" s="314" t="s">
        <v>426</v>
      </c>
      <c r="L43" s="205" t="s">
        <v>565</v>
      </c>
      <c r="M43" s="254"/>
    </row>
    <row r="44" spans="1:13" ht="81" customHeight="1" thickBot="1" x14ac:dyDescent="0.25">
      <c r="A44" s="38">
        <v>44</v>
      </c>
      <c r="B44" s="255" t="s">
        <v>124</v>
      </c>
      <c r="C44" s="256" t="s">
        <v>84</v>
      </c>
      <c r="D44" s="257" t="s">
        <v>318</v>
      </c>
      <c r="E44" s="260" t="s">
        <v>320</v>
      </c>
      <c r="F44" s="259" t="s">
        <v>51</v>
      </c>
      <c r="G44" s="241" t="s">
        <v>56</v>
      </c>
      <c r="H44" s="241" t="s">
        <v>252</v>
      </c>
      <c r="I44" s="268"/>
      <c r="J44" s="290"/>
      <c r="K44" s="308" t="s">
        <v>427</v>
      </c>
      <c r="L44" s="266" t="s">
        <v>566</v>
      </c>
      <c r="M44" s="262"/>
    </row>
    <row r="45" spans="1:13" ht="65.5" customHeight="1" x14ac:dyDescent="0.2">
      <c r="A45" s="38">
        <v>45</v>
      </c>
      <c r="B45" s="242" t="s">
        <v>123</v>
      </c>
      <c r="C45" s="243" t="s">
        <v>84</v>
      </c>
      <c r="D45" s="244" t="s">
        <v>159</v>
      </c>
      <c r="E45" s="291" t="s">
        <v>301</v>
      </c>
      <c r="F45" s="246" t="s">
        <v>51</v>
      </c>
      <c r="G45" s="247" t="s">
        <v>56</v>
      </c>
      <c r="H45" s="247" t="s">
        <v>251</v>
      </c>
      <c r="I45" s="244"/>
      <c r="J45" s="291" t="s">
        <v>502</v>
      </c>
      <c r="K45" s="309" t="s">
        <v>428</v>
      </c>
      <c r="L45" s="248" t="s">
        <v>567</v>
      </c>
      <c r="M45" s="249"/>
    </row>
    <row r="46" spans="1:13" ht="71" thickBot="1" x14ac:dyDescent="0.2">
      <c r="A46" s="38">
        <v>46</v>
      </c>
      <c r="B46" s="255" t="s">
        <v>123</v>
      </c>
      <c r="C46" s="256" t="s">
        <v>84</v>
      </c>
      <c r="D46" s="257" t="s">
        <v>300</v>
      </c>
      <c r="E46" s="290" t="s">
        <v>302</v>
      </c>
      <c r="F46" s="259" t="s">
        <v>51</v>
      </c>
      <c r="G46" s="241" t="s">
        <v>56</v>
      </c>
      <c r="H46" s="241" t="s">
        <v>252</v>
      </c>
      <c r="I46" s="257"/>
      <c r="J46" s="323" t="s">
        <v>503</v>
      </c>
      <c r="K46" s="308" t="s">
        <v>570</v>
      </c>
      <c r="L46" s="266" t="s">
        <v>568</v>
      </c>
      <c r="M46" s="262"/>
    </row>
  </sheetData>
  <sheetProtection selectLockedCells="1" sort="0" autoFilter="0"/>
  <sortState xmlns:xlrd2="http://schemas.microsoft.com/office/spreadsheetml/2017/richdata2" ref="A3:L46">
    <sortCondition ref="D3:D46"/>
  </sortState>
  <phoneticPr fontId="7" type="noConversion"/>
  <conditionalFormatting sqref="G3:G46">
    <cfRule type="containsText" dxfId="78" priority="1" operator="containsText" text="Needed">
      <formula>NOT(ISERROR(SEARCH("Needed",G3)))</formula>
    </cfRule>
    <cfRule type="containsText" dxfId="77" priority="2" operator="containsText" text="In Progress">
      <formula>NOT(ISERROR(SEARCH("In Progress",G3)))</formula>
    </cfRule>
    <cfRule type="containsText" dxfId="76" priority="3" operator="containsText" text="Ready ">
      <formula>NOT(ISERROR(SEARCH("Ready ",G3)))</formula>
    </cfRule>
  </conditionalFormatting>
  <hyperlinks>
    <hyperlink ref="M30" r:id="rId1" xr:uid="{00000000-0004-0000-0500-000000000000}"/>
    <hyperlink ref="J31" r:id="rId2" xr:uid="{00000000-0004-0000-0500-000001000000}"/>
    <hyperlink ref="J34" r:id="rId3" xr:uid="{00000000-0004-0000-0500-000002000000}"/>
    <hyperlink ref="J35" r:id="rId4" xr:uid="{00000000-0004-0000-0500-000003000000}"/>
    <hyperlink ref="J36" r:id="rId5" xr:uid="{00000000-0004-0000-0500-000004000000}"/>
    <hyperlink ref="K16" r:id="rId6" xr:uid="{5B08DCA3-3716-405B-889A-AD06CAE0DF58}"/>
    <hyperlink ref="K26" r:id="rId7" xr:uid="{C71DAC64-3457-4000-B220-BE6B3B8787ED}"/>
    <hyperlink ref="K28" r:id="rId8" xr:uid="{EA50E8A9-94E2-499C-A4D7-EFA5F9CFFFAC}"/>
    <hyperlink ref="L39" r:id="rId9" xr:uid="{C14A720C-8779-41B8-B8FB-946BCF1940A7}"/>
    <hyperlink ref="L40" r:id="rId10" xr:uid="{4A8EB55A-AD3A-4513-93B7-4B9E273F9F27}"/>
    <hyperlink ref="M31" r:id="rId11" xr:uid="{74B50D12-5738-45D4-900C-A719FFDFBBA2}"/>
  </hyperlinks>
  <pageMargins left="0.25" right="0.25" top="0.75" bottom="0.75" header="0.3" footer="0.3"/>
  <pageSetup scale="42" fitToHeight="0" orientation="landscape" r:id="rId12"/>
  <headerFooter>
    <oddFooter>&amp;L&amp;KDCDDE5&amp;D&amp;C&amp;KDCDDE5&amp;A&amp;R&amp;KDCDDE5PAGE &amp;P OF &amp;N</oddFooter>
  </headerFooter>
  <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Sheet2!$B$2:$B$4</xm:f>
          </x14:formula1>
          <xm:sqref>F3:F46</xm:sqref>
        </x14:dataValidation>
        <x14:dataValidation type="list" allowBlank="1" showInputMessage="1" showErrorMessage="1" xr:uid="{00000000-0002-0000-0500-000001000000}">
          <x14:formula1>
            <xm:f>Sheet2!$C$2:$C$4</xm:f>
          </x14:formula1>
          <xm:sqref>G3:G46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CDDE5"/>
    <pageSetUpPr fitToPage="1"/>
  </sheetPr>
  <dimension ref="A1:G40"/>
  <sheetViews>
    <sheetView topLeftCell="C1" workbookViewId="0">
      <selection activeCell="F1" sqref="F1"/>
    </sheetView>
  </sheetViews>
  <sheetFormatPr baseColWidth="10" defaultColWidth="9.1640625" defaultRowHeight="15" x14ac:dyDescent="0.2"/>
  <cols>
    <col min="1" max="1" width="29.5" style="28" customWidth="1"/>
    <col min="2" max="2" width="32.5" style="6" customWidth="1"/>
    <col min="3" max="3" width="38.83203125" style="6" customWidth="1"/>
    <col min="4" max="4" width="45.5" style="6" customWidth="1"/>
    <col min="5" max="5" width="44.5" style="6" bestFit="1" customWidth="1"/>
    <col min="6" max="30" width="13.5" style="5" customWidth="1"/>
    <col min="31" max="16384" width="9.1640625" style="5"/>
  </cols>
  <sheetData>
    <row r="1" spans="1:7" s="29" customFormat="1" ht="129.75" customHeight="1" thickBot="1" x14ac:dyDescent="0.25">
      <c r="B1" s="30"/>
      <c r="C1" s="30"/>
      <c r="D1" s="30"/>
      <c r="E1" s="30"/>
    </row>
    <row r="2" spans="1:7" s="185" customFormat="1" ht="18" thickBot="1" x14ac:dyDescent="0.25">
      <c r="A2" s="182" t="s">
        <v>253</v>
      </c>
      <c r="B2" s="183" t="s">
        <v>113</v>
      </c>
      <c r="C2" s="183" t="s">
        <v>114</v>
      </c>
      <c r="D2" s="183" t="s">
        <v>108</v>
      </c>
      <c r="E2" s="184" t="s">
        <v>109</v>
      </c>
    </row>
    <row r="3" spans="1:7" ht="80" x14ac:dyDescent="0.2">
      <c r="A3" s="383" t="s">
        <v>389</v>
      </c>
      <c r="B3" s="8" t="s">
        <v>103</v>
      </c>
      <c r="C3" s="8" t="s">
        <v>342</v>
      </c>
      <c r="D3" s="8" t="s">
        <v>95</v>
      </c>
      <c r="E3" s="9" t="s">
        <v>137</v>
      </c>
    </row>
    <row r="4" spans="1:7" ht="16" thickBot="1" x14ac:dyDescent="0.25">
      <c r="A4" s="384"/>
      <c r="B4" s="10" t="str">
        <f>VLOOKUP(5,'Front Admin Gap'!A3:G32,7,FALSE)</f>
        <v>Needed</v>
      </c>
      <c r="C4" s="10" t="str">
        <f>IF((VLOOKUP(5,'Front Admin Gap'!A3:G32,7,FALSE))=Sheet2!$C$2,(VLOOKUP(6,'Front Admin Gap'!A3:G32,7,FALSE)),"")</f>
        <v/>
      </c>
      <c r="D4" s="10" t="str">
        <f>IF(AND((VLOOKUP(5,'Front Admin Gap'!A3:G32,7,FALSE))=Sheet2!$C$2,(VLOOKUP(6,'Front Admin Gap'!A3:G32,7,FALSE))= Sheet2!$C$2),VLOOKUP(7,'Front Admin Gap'!A3:G32,7,FALSE),"")</f>
        <v/>
      </c>
      <c r="E4" s="11" t="str">
        <f>IF(AND((VLOOKUP(5,'Front Admin Gap'!A3:G32,7,FALSE))=Sheet2!$C$2,(VLOOKUP(6,'Front Admin Gap'!A3:G32,7,FALSE))= Sheet2!$C$2, (VLOOKUP(7, 'Front Admin Gap'!A3:G32,7,FALSE))= Sheet2!$C$2),Sheet1!C1,"")</f>
        <v/>
      </c>
    </row>
    <row r="5" spans="1:7" ht="48" x14ac:dyDescent="0.2">
      <c r="A5" s="383" t="s">
        <v>376</v>
      </c>
      <c r="B5" s="12" t="s">
        <v>96</v>
      </c>
      <c r="C5" s="12" t="s">
        <v>175</v>
      </c>
      <c r="D5" s="12" t="s">
        <v>176</v>
      </c>
      <c r="E5" s="13" t="s">
        <v>177</v>
      </c>
    </row>
    <row r="6" spans="1:7" ht="16" thickBot="1" x14ac:dyDescent="0.25">
      <c r="A6" s="384"/>
      <c r="B6" s="10" t="str">
        <f>VLOOKUP(1,'Front Admin Gap'!A3:G32,7,FALSE)</f>
        <v>Needed</v>
      </c>
      <c r="C6" s="10" t="str">
        <f>IF((VLOOKUP(1,'Front Admin Gap'!A3:G32,7,FALSE))=Sheet2!$C$2,(VLOOKUP(2,'Front Admin Gap'!A3:G32,7,FALSE)),"")</f>
        <v/>
      </c>
      <c r="D6" s="10" t="str">
        <f>IF(AND((VLOOKUP(1,'Front Admin Gap'!A3:G32,7,FALSE))=Sheet2!$C$2,(VLOOKUP(2,'Front Admin Gap'!A3:G32,7,FALSE))= Sheet2!$C$2),VLOOKUP(3,'Front Admin Gap'!A3:G32,7,FALSE),"")</f>
        <v/>
      </c>
      <c r="E6" s="11" t="str">
        <f>IF(AND((VLOOKUP(1,'Front Admin Gap'!A3:G32,7,FALSE))=Sheet2!$C$2,(VLOOKUP(2,'Front Admin Gap'!A3:G32,7,FALSE))= Sheet2!$C$2, (VLOOKUP(3, 'Front Admin Gap'!A3:G32,7,FALSE))= Sheet2!$C$2),VLOOKUP(4,'Front Admin Gap'!A3:G32,7,FALSE),"")</f>
        <v/>
      </c>
    </row>
    <row r="7" spans="1:7" ht="92.5" customHeight="1" x14ac:dyDescent="0.2">
      <c r="A7" s="383" t="s">
        <v>110</v>
      </c>
      <c r="B7" s="14" t="s">
        <v>138</v>
      </c>
      <c r="C7" s="8" t="s">
        <v>139</v>
      </c>
      <c r="D7" s="369" t="s">
        <v>111</v>
      </c>
      <c r="E7" s="370"/>
    </row>
    <row r="8" spans="1:7" ht="16" thickBot="1" x14ac:dyDescent="0.25">
      <c r="A8" s="384"/>
      <c r="B8" s="10" t="str">
        <f>VLOOKUP(22,'Front Admin Gap'!A3:G32,7,FALSE)</f>
        <v>Needed</v>
      </c>
      <c r="C8" s="10" t="str">
        <f>IF((VLOOKUP(22,'Front Admin Gap'!A3:G32,7,FALSE))=Sheet2!$C$2,(VLOOKUP(23,'Front Admin Gap'!A3:G32,7,FALSE)),"")</f>
        <v/>
      </c>
      <c r="D8" s="371" t="str">
        <f>IF(AND((VLOOKUP(22,'Front Admin Gap'!A3:G32,7,FALSE))=Sheet2!$C$2,(VLOOKUP(23,'Front Admin Gap'!A3:G32,7,FALSE))= Sheet2!$C$2),VLOOKUP(24,'Front Admin Gap'!A3:G32,7,FALSE),"")</f>
        <v/>
      </c>
      <c r="E8" s="372"/>
    </row>
    <row r="9" spans="1:7" ht="96.75" customHeight="1" x14ac:dyDescent="0.2">
      <c r="A9" s="383" t="s">
        <v>348</v>
      </c>
      <c r="B9" s="15" t="s">
        <v>148</v>
      </c>
      <c r="C9" s="16" t="s">
        <v>112</v>
      </c>
      <c r="D9" s="373" t="s">
        <v>149</v>
      </c>
      <c r="E9" s="374"/>
    </row>
    <row r="10" spans="1:7" ht="16" thickBot="1" x14ac:dyDescent="0.25">
      <c r="A10" s="384"/>
      <c r="B10" s="17" t="str">
        <f>VLOOKUP(Sheet1!B12,Sheet1!A13:B21,2,FALSE)</f>
        <v>Needed</v>
      </c>
      <c r="C10" s="17" t="str">
        <f>IF(B10=Sheet2!$C$2,(VLOOKUP(21,'Front Admin Gap'!A3:G32,7,FALSE)),"")</f>
        <v/>
      </c>
      <c r="D10" s="375" t="str">
        <f>IF(AND(Sheet1!C12=Sheet2!$C$2,(VLOOKUP(21,'Front Admin Gap'!A3:G32,7,FALSE))= Sheet2!$C$2),VLOOKUP(20,'Front Admin Gap'!A3:G32,7,FALSE),"")</f>
        <v/>
      </c>
      <c r="E10" s="376"/>
    </row>
    <row r="11" spans="1:7" ht="96" x14ac:dyDescent="0.2">
      <c r="A11" s="383" t="s">
        <v>156</v>
      </c>
      <c r="B11" s="8" t="s">
        <v>150</v>
      </c>
      <c r="C11" s="18" t="s">
        <v>157</v>
      </c>
      <c r="D11" s="378" t="s">
        <v>174</v>
      </c>
      <c r="E11" s="379"/>
      <c r="G11" s="5" t="str">
        <f>IF(AND((VLOOKUP(10,'Front Admin Gap'!A3:G32,7,FALSE)= Sheet2!$C$2), (VLOOKUP(11, 'Front Admin Gap'!A3:G32,7,FALSE)= Sheet2!$C$2), (VLOOKUP(12, 'Front Admin Gap'!A3:G32,7,FALSE))= Sheet2!$C$2),Sheet1!C23,"")</f>
        <v/>
      </c>
    </row>
    <row r="12" spans="1:7" ht="16" thickBot="1" x14ac:dyDescent="0.25">
      <c r="A12" s="384"/>
      <c r="B12" s="10" t="str">
        <f>VLOOKUP(15,'Front Admin Gap'!A3:G32,7,FALSE)</f>
        <v>Needed</v>
      </c>
      <c r="C12" s="10" t="str">
        <f>IF((VLOOKUP(15,'Front Admin Gap'!A3:G32,7,FALSE))=Sheet2!$C$2,(VLOOKUP(16,'Front Admin Gap'!A3:G32,7,FALSE)),"")</f>
        <v/>
      </c>
      <c r="D12" s="371" t="str">
        <f>IF(AND((VLOOKUP(15,'Front Admin Gap'!A3:G32,7,FALSE))=Sheet2!$C$2,(VLOOKUP(16,'Front Admin Gap'!A3:G32,7,FALSE))= Sheet2!$C$2),VLOOKUP(17,'Front Admin Gap'!A3:G32,7,FALSE),"")</f>
        <v/>
      </c>
      <c r="E12" s="372"/>
    </row>
    <row r="13" spans="1:7" ht="80" x14ac:dyDescent="0.2">
      <c r="A13" s="383" t="s">
        <v>116</v>
      </c>
      <c r="B13" s="12" t="s">
        <v>25</v>
      </c>
      <c r="C13" s="16" t="s">
        <v>61</v>
      </c>
      <c r="D13" s="19" t="s">
        <v>117</v>
      </c>
      <c r="E13" s="20" t="s">
        <v>168</v>
      </c>
    </row>
    <row r="14" spans="1:7" ht="16" thickBot="1" x14ac:dyDescent="0.25">
      <c r="A14" s="384"/>
      <c r="B14" s="17" t="str">
        <f>VLOOKUP(10,'Front Admin Gap'!A3:G32,7,FALSE)</f>
        <v>Needed</v>
      </c>
      <c r="C14" s="17" t="str">
        <f>IF((VLOOKUP(10,'Front Admin Gap'!A3:G32,7,FALSE))=Sheet2!$C$2,(VLOOKUP(11,'Front Admin Gap'!A3:G32,7,FALSE)),"")</f>
        <v/>
      </c>
      <c r="D14" s="17" t="str">
        <f>IF(AND((VLOOKUP(10,'Front Admin Gap'!A3:G32,7,FALSE))=Sheet2!$C$2,(VLOOKUP(11,'Front Admin Gap'!A3:G32,7,FALSE))= Sheet2!$C$2),VLOOKUP(12,'Front Admin Gap'!A3:G32,7,FALSE),"")</f>
        <v/>
      </c>
      <c r="E14" s="21" t="str">
        <f>IF(AND((VLOOKUP(10,'Front Admin Gap'!A3:G32,7,FALSE)= Sheet2!$C$2), (VLOOKUP(11, 'Front Admin Gap'!A3:G32,7,FALSE)= Sheet2!$C$2), (VLOOKUP(12, 'Front Admin Gap'!A3:G32,7,FALSE))= Sheet2!$C$2),Sheet1!C23,"")</f>
        <v/>
      </c>
    </row>
    <row r="15" spans="1:7" ht="64" x14ac:dyDescent="0.2">
      <c r="A15" s="383" t="s">
        <v>254</v>
      </c>
      <c r="B15" s="8" t="s">
        <v>118</v>
      </c>
      <c r="C15" s="18" t="s">
        <v>119</v>
      </c>
      <c r="D15" s="22" t="s">
        <v>120</v>
      </c>
      <c r="E15" s="23" t="s">
        <v>121</v>
      </c>
    </row>
    <row r="16" spans="1:7" ht="17" thickBot="1" x14ac:dyDescent="0.25">
      <c r="A16" s="384"/>
      <c r="B16" s="10" t="str">
        <f>VLOOKUP(25,'Front Admin Gap'!A3:G32,7,FALSE)</f>
        <v>Needed</v>
      </c>
      <c r="C16" s="10" t="str">
        <f>IF(B16=Sheet2!$C$2,Sheet1!C45,"")</f>
        <v/>
      </c>
      <c r="D16" s="10" t="str">
        <f>IF(AND((VLOOKUP(25,'Front Admin Gap'!A3:G32,7,FALSE))=Sheet2!$C$2,Sheet1!C45= Sheet2!$C$2),VLOOKUP(30, 'Front Admin Gap'!A3:G32,7,FALSE),"")</f>
        <v/>
      </c>
      <c r="E16" s="24" t="str">
        <f>IF(AND((VLOOKUP(25,'Front Admin Gap'!A3:G32,7,FALSE))=Sheet2!$C$2,Sheet1!C45=Sheet2!$C$2,(VLOOKUP(30, 'Front Admin Gap'!A3:G32,7,FALSE))= Sheet2!$C$2),Sheet1!C34,"")</f>
        <v/>
      </c>
    </row>
    <row r="17" spans="1:5" ht="122.25" customHeight="1" x14ac:dyDescent="0.2">
      <c r="A17" s="383" t="s">
        <v>140</v>
      </c>
      <c r="B17" s="8" t="s">
        <v>141</v>
      </c>
      <c r="C17" s="8" t="s">
        <v>142</v>
      </c>
      <c r="D17" s="378" t="s">
        <v>147</v>
      </c>
      <c r="E17" s="379"/>
    </row>
    <row r="18" spans="1:5" ht="16" thickBot="1" x14ac:dyDescent="0.25">
      <c r="A18" s="384"/>
      <c r="B18" s="10" t="str">
        <f>VLOOKUP(11,'Clinical Admin Gap'!A3:G46,7,FALSE)</f>
        <v>Needed</v>
      </c>
      <c r="C18" s="10" t="str">
        <f>IF((VLOOKUP(11,'Clinical Admin Gap'!A9:G46,7,FALSE))=Sheet2!$C$2,(VLOOKUP(12,'Clinical Admin Gap'!A3:G46,7,FALSE)),"")</f>
        <v/>
      </c>
      <c r="D18" s="371" t="str">
        <f>IF(AND((VLOOKUP(11,'Clinical Admin Gap'!A3:G46,7,FALSE))=Sheet2!$C$2,(VLOOKUP(12,'Clinical Admin Gap'!A3:G46,7,FALSE))= Sheet2!$C$2),VLOOKUP(13,'Clinical Admin Gap'!A3:G46,7,FALSE),"")</f>
        <v/>
      </c>
      <c r="E18" s="372"/>
    </row>
    <row r="19" spans="1:5" ht="93" customHeight="1" x14ac:dyDescent="0.2">
      <c r="A19" s="383" t="s">
        <v>94</v>
      </c>
      <c r="B19" s="8" t="s">
        <v>100</v>
      </c>
      <c r="C19" s="8" t="s">
        <v>101</v>
      </c>
      <c r="D19" s="378" t="s">
        <v>102</v>
      </c>
      <c r="E19" s="379"/>
    </row>
    <row r="20" spans="1:5" ht="16" thickBot="1" x14ac:dyDescent="0.25">
      <c r="A20" s="384"/>
      <c r="B20" s="10" t="str">
        <f>VLOOKUP(23,'Clinical Admin Gap'!A3:G46,7,FALSE)</f>
        <v>Needed</v>
      </c>
      <c r="C20" s="10" t="str">
        <f>IF((VLOOKUP(23,'Clinical Admin Gap'!A9:G46,7,FALSE))=Sheet2!$C$2,(VLOOKUP(24,'Clinical Admin Gap'!A3:G46,7,FALSE)),"")</f>
        <v/>
      </c>
      <c r="D20" s="371" t="str">
        <f>IF(AND((VLOOKUP(23,'Clinical Admin Gap'!A3:G46,7,FALSE))=Sheet2!$C$2,(VLOOKUP(24,'Clinical Admin Gap'!A3:G46,7,FALSE))= Sheet2!$C$2),VLOOKUP(25,'Clinical Admin Gap'!A3:G46,7,FALSE),"")</f>
        <v/>
      </c>
      <c r="E20" s="372"/>
    </row>
    <row r="21" spans="1:5" ht="130.5" customHeight="1" x14ac:dyDescent="0.2">
      <c r="A21" s="383" t="s">
        <v>122</v>
      </c>
      <c r="B21" s="18" t="s">
        <v>312</v>
      </c>
      <c r="C21" s="22" t="s">
        <v>178</v>
      </c>
      <c r="D21" s="377" t="s">
        <v>321</v>
      </c>
      <c r="E21" s="380"/>
    </row>
    <row r="22" spans="1:5" ht="16" thickBot="1" x14ac:dyDescent="0.25">
      <c r="A22" s="384"/>
      <c r="B22" s="10" t="str">
        <f>VLOOKUP(18,'Clinical Admin Gap'!A3:G46,7,FALSE)</f>
        <v>Needed</v>
      </c>
      <c r="C22" s="10" t="str">
        <f>IF(B16=Sheet2!$C$2,Sheet1!C90,"")</f>
        <v/>
      </c>
      <c r="D22" s="371" t="str">
        <f>IF(AND((VLOOKUP(18,'Clinical Admin Gap'!A3:G46,7,FALSE))=Sheet2!$C$2, Sheet1!C90= Sheet2!$C$2), Sheet1!C102,"")</f>
        <v/>
      </c>
      <c r="E22" s="372"/>
    </row>
    <row r="23" spans="1:5" ht="64" x14ac:dyDescent="0.2">
      <c r="A23" s="383" t="s">
        <v>123</v>
      </c>
      <c r="B23" s="377" t="s">
        <v>299</v>
      </c>
      <c r="C23" s="377"/>
      <c r="D23" s="377"/>
      <c r="E23" s="23" t="s">
        <v>169</v>
      </c>
    </row>
    <row r="24" spans="1:5" ht="16" thickBot="1" x14ac:dyDescent="0.25">
      <c r="A24" s="384"/>
      <c r="B24" s="371" t="str">
        <f>VLOOKUP(45,'Clinical Admin Gap'!A3:G46,7,FALSE)</f>
        <v>Needed</v>
      </c>
      <c r="C24" s="371"/>
      <c r="D24" s="371"/>
      <c r="E24" s="11" t="str">
        <f>IF(VLOOKUP(45,'Clinical Admin Gap'!A3:G46,7,FALSE)=Sheet2!$C$2,(VLOOKUP(46,'Clinical Admin Gap'!A3:G46,7,FALSE)),"")</f>
        <v/>
      </c>
    </row>
    <row r="25" spans="1:5" ht="57.75" customHeight="1" x14ac:dyDescent="0.2">
      <c r="A25" s="383" t="s">
        <v>93</v>
      </c>
      <c r="B25" s="22" t="s">
        <v>97</v>
      </c>
      <c r="C25" s="22" t="s">
        <v>98</v>
      </c>
      <c r="D25" s="14" t="s">
        <v>32</v>
      </c>
      <c r="E25" s="25" t="s">
        <v>99</v>
      </c>
    </row>
    <row r="26" spans="1:5" ht="16" thickBot="1" x14ac:dyDescent="0.25">
      <c r="A26" s="384"/>
      <c r="B26" s="10" t="str">
        <f>VLOOKUP(26,'Clinical Admin Gap'!A3:G46,7,FALSE)</f>
        <v>Needed</v>
      </c>
      <c r="C26" s="10" t="str">
        <f>IF((VLOOKUP(26,'Clinical Admin Gap'!A9:G46,7,FALSE))=Sheet2!$C$2,(VLOOKUP(27,'Clinical Admin Gap'!A3:G46,7,FALSE)),"")</f>
        <v/>
      </c>
      <c r="D26" s="10" t="str">
        <f>IF(AND((VLOOKUP(26, 'Clinical Admin Gap'!A3:G46,7,FALSE))=Sheet2!$C$2,(VLOOKUP(27, 'Clinical Admin Gap'!A3:G46,7,FALSE))= Sheet2!$C$2),VLOOKUP(28, 'Clinical Admin Gap'!A3:G46,7,FALSE),"")</f>
        <v/>
      </c>
      <c r="E26" s="11" t="str">
        <f>IF(AND((VLOOKUP(26, 'Clinical Admin Gap'!A3:G46,7,FALSE))=Sheet2!$C$2,(VLOOKUP(27, 'Clinical Admin Gap'!A3:G46,7,FALSE))= Sheet2!$C$2, (VLOOKUP(28, 'Clinical Admin Gap'!A3:G46,7,FALSE))= Sheet2!$C$2),VLOOKUP(29, 'Clinical Admin Gap'!A3:G46,7,FALSE),"")</f>
        <v/>
      </c>
    </row>
    <row r="27" spans="1:5" ht="80" x14ac:dyDescent="0.2">
      <c r="A27" s="383" t="s">
        <v>124</v>
      </c>
      <c r="B27" s="22" t="s">
        <v>170</v>
      </c>
      <c r="C27" s="22" t="s">
        <v>171</v>
      </c>
      <c r="D27" s="18" t="s">
        <v>172</v>
      </c>
      <c r="E27" s="23" t="s">
        <v>173</v>
      </c>
    </row>
    <row r="28" spans="1:5" ht="16" thickBot="1" x14ac:dyDescent="0.25">
      <c r="A28" s="384"/>
      <c r="B28" s="10" t="str">
        <f>VLOOKUP(41,'Clinical Admin Gap'!A3:G46,7,FALSE)</f>
        <v>Needed</v>
      </c>
      <c r="C28" s="10" t="str">
        <f>IF((VLOOKUP(41,'Clinical Admin Gap'!A9:G46,7,FALSE))=Sheet2!$C$2,(VLOOKUP(42,'Clinical Admin Gap'!A3:G46,7,FALSE)),"")</f>
        <v/>
      </c>
      <c r="D28" s="10" t="str">
        <f>IF(AND((VLOOKUP(41, 'Clinical Admin Gap'!A3:G46,7,FALSE))=Sheet2!$C$2,(VLOOKUP(42, 'Clinical Admin Gap'!A3:G46,7,FALSE))= Sheet2!$C$2),VLOOKUP(43, 'Clinical Admin Gap'!A3:G46,7,FALSE),"")</f>
        <v/>
      </c>
      <c r="E28" s="11" t="str">
        <f>IF(AND((VLOOKUP(41, 'Clinical Admin Gap'!A3:G46,7,FALSE))=Sheet2!$C$2,(VLOOKUP(42, 'Clinical Admin Gap'!A3:G46,7,FALSE))= Sheet2!$C$2, (VLOOKUP(43, 'Clinical Admin Gap'!A3:G46,7,FALSE))= Sheet2!$C$2),VLOOKUP(44, 'Clinical Admin Gap'!A3:G46,7,FALSE),"")</f>
        <v/>
      </c>
    </row>
    <row r="29" spans="1:5" ht="80" x14ac:dyDescent="0.2">
      <c r="A29" s="383" t="s">
        <v>125</v>
      </c>
      <c r="B29" s="381" t="s">
        <v>306</v>
      </c>
      <c r="C29" s="381"/>
      <c r="D29" s="381"/>
      <c r="E29" s="23" t="s">
        <v>307</v>
      </c>
    </row>
    <row r="30" spans="1:5" ht="16" thickBot="1" x14ac:dyDescent="0.25">
      <c r="A30" s="384"/>
      <c r="B30" s="371" t="str">
        <f>VLOOKUP(16,'Clinical Admin Gap'!A3:G46,7,FALSE)</f>
        <v>Needed</v>
      </c>
      <c r="C30" s="371"/>
      <c r="D30" s="371"/>
      <c r="E30" s="11" t="str">
        <f>IF(VLOOKUP(16,'Clinical Admin Gap'!A3:G46,7,FALSE)=Sheet2!$C$2,(VLOOKUP(17,'Clinical Admin Gap'!A3:G46,7,FALSE)),"")</f>
        <v/>
      </c>
    </row>
    <row r="31" spans="1:5" ht="64" x14ac:dyDescent="0.2">
      <c r="A31" s="383" t="s">
        <v>324</v>
      </c>
      <c r="B31" s="382" t="s">
        <v>322</v>
      </c>
      <c r="C31" s="382"/>
      <c r="D31" s="26" t="s">
        <v>323</v>
      </c>
      <c r="E31" s="27" t="s">
        <v>131</v>
      </c>
    </row>
    <row r="32" spans="1:5" ht="16" thickBot="1" x14ac:dyDescent="0.25">
      <c r="A32" s="384"/>
      <c r="B32" s="371" t="str">
        <f>VLOOKUP(34,'Clinical Admin Gap'!A3:G46,7,FALSE)</f>
        <v>Needed</v>
      </c>
      <c r="C32" s="371"/>
      <c r="D32" s="10" t="str">
        <f>IF((VLOOKUP(34, 'Clinical Admin Gap'!A3:G46,7,FALSE))=Sheet2!$C$2,(VLOOKUP(35, 'Clinical Admin Gap'!A3:G46,7,FALSE)),"")</f>
        <v/>
      </c>
      <c r="E32" s="11" t="str">
        <f>IF(AND((VLOOKUP(34, 'Clinical Admin Gap'!A3:G46,7,FALSE))=Sheet2!$C$2,(VLOOKUP(35, 'Clinical Admin Gap'!A3:G46,7,FALSE))= Sheet2!$C$2),VLOOKUP(37, 'Clinical Admin Gap'!A3:G46,7,FALSE),"")</f>
        <v/>
      </c>
    </row>
    <row r="33" spans="1:5" ht="80" x14ac:dyDescent="0.2">
      <c r="A33" s="383" t="s">
        <v>325</v>
      </c>
      <c r="B33" s="377" t="s">
        <v>143</v>
      </c>
      <c r="C33" s="377"/>
      <c r="D33" s="18" t="s">
        <v>329</v>
      </c>
      <c r="E33" s="23" t="s">
        <v>330</v>
      </c>
    </row>
    <row r="34" spans="1:5" ht="16" thickBot="1" x14ac:dyDescent="0.25">
      <c r="A34" s="384"/>
      <c r="B34" s="371" t="str">
        <f>VLOOKUP(38,'Clinical Admin Gap'!A3:G46,7,FALSE)</f>
        <v>Needed</v>
      </c>
      <c r="C34" s="371"/>
      <c r="D34" s="10" t="str">
        <f>IF((VLOOKUP(38, 'Clinical Admin Gap'!A3:G46,7,FALSE))=Sheet2!$C$2,(VLOOKUP(39, 'Clinical Admin Gap'!A3:G46,7,FALSE)),"")</f>
        <v/>
      </c>
      <c r="E34" s="11" t="str">
        <f>IF(AND((VLOOKUP(38, 'Clinical Admin Gap'!A3:G46,7,FALSE))=Sheet2!$C$2,(VLOOKUP(39, 'Clinical Admin Gap'!A3:G46,7,FALSE))= Sheet2!$C$2),VLOOKUP(40, 'Clinical Admin Gap'!A3:G46,7,FALSE),"")</f>
        <v/>
      </c>
    </row>
    <row r="35" spans="1:5" ht="64" x14ac:dyDescent="0.2">
      <c r="A35" s="383" t="s">
        <v>337</v>
      </c>
      <c r="B35" s="14" t="s">
        <v>127</v>
      </c>
      <c r="C35" s="14" t="s">
        <v>128</v>
      </c>
      <c r="D35" s="14" t="s">
        <v>144</v>
      </c>
      <c r="E35" s="9" t="s">
        <v>126</v>
      </c>
    </row>
    <row r="36" spans="1:5" ht="16" thickBot="1" x14ac:dyDescent="0.25">
      <c r="A36" s="384"/>
      <c r="B36" s="10" t="str">
        <f>VLOOKUP(31,'Clinical Admin Gap'!A3:G46,7,FALSE)</f>
        <v>Needed</v>
      </c>
      <c r="C36" s="10" t="str">
        <f>IF((VLOOKUP(31,'Clinical Admin Gap'!A9:G46,7,FALSE))=Sheet2!$C$2,(VLOOKUP(32,'Clinical Admin Gap'!A3:G46,7,FALSE)),"")</f>
        <v/>
      </c>
      <c r="D36" s="10" t="str">
        <f>IF(AND((VLOOKUP(31, 'Clinical Admin Gap'!A3:G46,7,FALSE))=Sheet2!$C$2,(VLOOKUP(32, 'Clinical Admin Gap'!A3:G46,7,FALSE))= Sheet2!$C$2),VLOOKUP(33, 'Clinical Admin Gap'!A3:G46,7,FALSE),"")</f>
        <v/>
      </c>
      <c r="E36" s="11" t="str">
        <f>IF(AND((VLOOKUP(31, 'Clinical Admin Gap'!A3:G46,7,FALSE))=Sheet2!$C$2,(VLOOKUP(32, 'Clinical Admin Gap'!A3:G46,7,FALSE))= Sheet2!$C$2, (VLOOKUP(33, 'Clinical Admin Gap'!A3:G46,7,FALSE))= Sheet2!$C$2),VLOOKUP(30, 'Clinical Admin Gap'!A3:G46,7,FALSE),"")</f>
        <v/>
      </c>
    </row>
    <row r="37" spans="1:5" ht="224" x14ac:dyDescent="0.2">
      <c r="A37" s="383" t="s">
        <v>105</v>
      </c>
      <c r="B37" s="8" t="s">
        <v>129</v>
      </c>
      <c r="C37" s="22" t="s">
        <v>130</v>
      </c>
      <c r="D37" s="8" t="s">
        <v>145</v>
      </c>
      <c r="E37" s="23" t="s">
        <v>146</v>
      </c>
    </row>
    <row r="38" spans="1:5" ht="16" thickBot="1" x14ac:dyDescent="0.25">
      <c r="A38" s="384"/>
      <c r="B38" s="10" t="str">
        <f>VLOOKUP(7,'Clinical Admin Gap'!A3:G46,7,FALSE)</f>
        <v>Needed</v>
      </c>
      <c r="C38" s="10" t="str">
        <f>IF((VLOOKUP(7,'Clinical Admin Gap'!A3:G46,7,FALSE))=Sheet2!$C$2,(VLOOKUP(8,'Clinical Admin Gap'!A3:G46,7,FALSE)),"")</f>
        <v/>
      </c>
      <c r="D38" s="10" t="str">
        <f>IF(AND((VLOOKUP(7, 'Clinical Admin Gap'!A3:G46,7,FALSE))=Sheet2!$C$2,(VLOOKUP(8, 'Clinical Admin Gap'!A3:G46,7,FALSE))= Sheet2!$C$2),VLOOKUP(9, 'Clinical Admin Gap'!A3:G46,7,FALSE),"")</f>
        <v/>
      </c>
      <c r="E38" s="11" t="str">
        <f>IF(AND((VLOOKUP(7, 'Clinical Admin Gap'!A3:G46,7,FALSE))=Sheet2!$C$2,(VLOOKUP(8, 'Clinical Admin Gap'!A3:G46,7,FALSE))= Sheet2!$C$2, (VLOOKUP(9, 'Clinical Admin Gap'!A3:G46,7,FALSE))= Sheet2!$C$2),Sheet1!C67,"")</f>
        <v/>
      </c>
    </row>
    <row r="39" spans="1:5" ht="128" x14ac:dyDescent="0.2">
      <c r="A39" s="383" t="s">
        <v>132</v>
      </c>
      <c r="B39" s="8" t="s">
        <v>133</v>
      </c>
      <c r="C39" s="8" t="s">
        <v>134</v>
      </c>
      <c r="D39" s="8" t="s">
        <v>135</v>
      </c>
      <c r="E39" s="9" t="s">
        <v>136</v>
      </c>
    </row>
    <row r="40" spans="1:5" ht="16" thickBot="1" x14ac:dyDescent="0.25">
      <c r="A40" s="384"/>
      <c r="B40" s="10" t="str">
        <f>VLOOKUP(2,'Clinical Admin Gap'!A3:G46,7,FALSE)</f>
        <v>Needed</v>
      </c>
      <c r="C40" s="10" t="str">
        <f>IF((VLOOKUP(2,'Clinical Admin Gap'!A3:G46,7,FALSE))=Sheet2!$C$2,(VLOOKUP(3,'Clinical Admin Gap'!A3:G46,7,FALSE)),"")</f>
        <v/>
      </c>
      <c r="D40" s="10" t="str">
        <f>IF(AND((VLOOKUP(2, 'Clinical Admin Gap'!A3:G46,7,FALSE))=Sheet2!$C$2,(VLOOKUP(3, 'Clinical Admin Gap'!A3:G46,7,FALSE))= Sheet2!$C$2),VLOOKUP(4, 'Clinical Admin Gap'!A3:G46,7,FALSE),"")</f>
        <v/>
      </c>
      <c r="E40" s="11" t="str">
        <f>IF(AND((VLOOKUP(2, 'Clinical Admin Gap'!A3:G46,7,FALSE))=Sheet2!$C$2,(VLOOKUP(3, 'Clinical Admin Gap'!A3:G46,7,FALSE))= Sheet2!$C$2, (VLOOKUP(4, 'Clinical Admin Gap'!A3:G46,7,FALSE))= Sheet2!$C$2),Sheet1!C78,"")</f>
        <v/>
      </c>
    </row>
  </sheetData>
  <sheetProtection selectLockedCells="1"/>
  <mergeCells count="39">
    <mergeCell ref="A33:A34"/>
    <mergeCell ref="A35:A36"/>
    <mergeCell ref="A37:A38"/>
    <mergeCell ref="A39:A40"/>
    <mergeCell ref="A23:A24"/>
    <mergeCell ref="A25:A26"/>
    <mergeCell ref="A27:A28"/>
    <mergeCell ref="A29:A30"/>
    <mergeCell ref="A31:A32"/>
    <mergeCell ref="A13:A14"/>
    <mergeCell ref="A15:A16"/>
    <mergeCell ref="A17:A18"/>
    <mergeCell ref="A19:A20"/>
    <mergeCell ref="A21:A22"/>
    <mergeCell ref="A3:A4"/>
    <mergeCell ref="A5:A6"/>
    <mergeCell ref="A7:A8"/>
    <mergeCell ref="A9:A10"/>
    <mergeCell ref="A11:A12"/>
    <mergeCell ref="B29:D29"/>
    <mergeCell ref="B30:D30"/>
    <mergeCell ref="B31:C31"/>
    <mergeCell ref="B33:C33"/>
    <mergeCell ref="B34:C34"/>
    <mergeCell ref="B32:C32"/>
    <mergeCell ref="B24:D24"/>
    <mergeCell ref="D20:E20"/>
    <mergeCell ref="D11:E11"/>
    <mergeCell ref="D12:E12"/>
    <mergeCell ref="D17:E17"/>
    <mergeCell ref="D18:E18"/>
    <mergeCell ref="D21:E21"/>
    <mergeCell ref="D19:E19"/>
    <mergeCell ref="D22:E22"/>
    <mergeCell ref="D7:E7"/>
    <mergeCell ref="D8:E8"/>
    <mergeCell ref="D9:E9"/>
    <mergeCell ref="D10:E10"/>
    <mergeCell ref="B23:D23"/>
  </mergeCells>
  <conditionalFormatting sqref="B3">
    <cfRule type="expression" dxfId="75" priority="225">
      <formula>#REF!="Ready"</formula>
    </cfRule>
  </conditionalFormatting>
  <conditionalFormatting sqref="B24">
    <cfRule type="containsText" dxfId="74" priority="135" operator="containsText" text="Ready ">
      <formula>NOT(ISERROR(SEARCH("Ready ",B24)))</formula>
    </cfRule>
    <cfRule type="containsText" dxfId="73" priority="134" operator="containsText" text="In Progress">
      <formula>NOT(ISERROR(SEARCH("In Progress",B24)))</formula>
    </cfRule>
    <cfRule type="containsText" dxfId="72" priority="133" operator="containsText" text="Needed">
      <formula>NOT(ISERROR(SEARCH("Needed",B24)))</formula>
    </cfRule>
  </conditionalFormatting>
  <conditionalFormatting sqref="B30">
    <cfRule type="containsText" dxfId="71" priority="112" operator="containsText" text="Needed">
      <formula>NOT(ISERROR(SEARCH("Needed",B30)))</formula>
    </cfRule>
    <cfRule type="containsText" dxfId="70" priority="113" operator="containsText" text="In Progress">
      <formula>NOT(ISERROR(SEARCH("In Progress",B30)))</formula>
    </cfRule>
    <cfRule type="containsText" dxfId="69" priority="114" operator="containsText" text="Ready ">
      <formula>NOT(ISERROR(SEARCH("Ready ",B30)))</formula>
    </cfRule>
  </conditionalFormatting>
  <conditionalFormatting sqref="B32">
    <cfRule type="containsText" dxfId="68" priority="106" operator="containsText" text="Needed">
      <formula>NOT(ISERROR(SEARCH("Needed",B32)))</formula>
    </cfRule>
    <cfRule type="containsText" dxfId="67" priority="108" operator="containsText" text="Ready ">
      <formula>NOT(ISERROR(SEARCH("Ready ",B32)))</formula>
    </cfRule>
    <cfRule type="containsText" dxfId="66" priority="107" operator="containsText" text="In Progress">
      <formula>NOT(ISERROR(SEARCH("In Progress",B32)))</formula>
    </cfRule>
  </conditionalFormatting>
  <conditionalFormatting sqref="B34">
    <cfRule type="containsText" dxfId="65" priority="19" operator="containsText" text="Needed">
      <formula>NOT(ISERROR(SEARCH("Needed",B34)))</formula>
    </cfRule>
    <cfRule type="containsText" dxfId="64" priority="20" operator="containsText" text="In Progress">
      <formula>NOT(ISERROR(SEARCH("In Progress",B34)))</formula>
    </cfRule>
    <cfRule type="containsText" dxfId="63" priority="21" operator="containsText" text="Ready ">
      <formula>NOT(ISERROR(SEARCH("Ready ",B34)))</formula>
    </cfRule>
  </conditionalFormatting>
  <conditionalFormatting sqref="B8:D8">
    <cfRule type="containsText" dxfId="62" priority="187" operator="containsText" text="Needed">
      <formula>NOT(ISERROR(SEARCH("Needed",B8)))</formula>
    </cfRule>
    <cfRule type="containsText" dxfId="61" priority="189" operator="containsText" text="Ready ">
      <formula>NOT(ISERROR(SEARCH("Ready ",B8)))</formula>
    </cfRule>
    <cfRule type="containsText" dxfId="60" priority="188" operator="containsText" text="In Progress">
      <formula>NOT(ISERROR(SEARCH("In Progress",B8)))</formula>
    </cfRule>
  </conditionalFormatting>
  <conditionalFormatting sqref="B10:D10">
    <cfRule type="containsText" dxfId="59" priority="61" operator="containsText" text="Needed">
      <formula>NOT(ISERROR(SEARCH("Needed",B10)))</formula>
    </cfRule>
    <cfRule type="containsText" dxfId="58" priority="63" operator="containsText" text="Ready ">
      <formula>NOT(ISERROR(SEARCH("Ready ",B10)))</formula>
    </cfRule>
    <cfRule type="containsText" dxfId="57" priority="62" operator="containsText" text="In Progress">
      <formula>NOT(ISERROR(SEARCH("In Progress",B10)))</formula>
    </cfRule>
  </conditionalFormatting>
  <conditionalFormatting sqref="B12:D12">
    <cfRule type="containsText" dxfId="56" priority="174" operator="containsText" text="Ready ">
      <formula>NOT(ISERROR(SEARCH("Ready ",B12)))</formula>
    </cfRule>
    <cfRule type="containsText" dxfId="55" priority="173" operator="containsText" text="In Progress">
      <formula>NOT(ISERROR(SEARCH("In Progress",B12)))</formula>
    </cfRule>
    <cfRule type="containsText" dxfId="54" priority="172" operator="containsText" text="Needed">
      <formula>NOT(ISERROR(SEARCH("Needed",B12)))</formula>
    </cfRule>
  </conditionalFormatting>
  <conditionalFormatting sqref="B18:D18">
    <cfRule type="containsText" dxfId="53" priority="150" operator="containsText" text="Ready ">
      <formula>NOT(ISERROR(SEARCH("Ready ",B18)))</formula>
    </cfRule>
    <cfRule type="containsText" dxfId="52" priority="149" operator="containsText" text="In Progress">
      <formula>NOT(ISERROR(SEARCH("In Progress",B18)))</formula>
    </cfRule>
    <cfRule type="containsText" dxfId="51" priority="148" operator="containsText" text="Needed">
      <formula>NOT(ISERROR(SEARCH("Needed",B18)))</formula>
    </cfRule>
  </conditionalFormatting>
  <conditionalFormatting sqref="B20:D20">
    <cfRule type="containsText" dxfId="50" priority="139" operator="containsText" text="Needed">
      <formula>NOT(ISERROR(SEARCH("Needed",B20)))</formula>
    </cfRule>
    <cfRule type="containsText" dxfId="49" priority="141" operator="containsText" text="Ready ">
      <formula>NOT(ISERROR(SEARCH("Ready ",B20)))</formula>
    </cfRule>
    <cfRule type="containsText" dxfId="48" priority="140" operator="containsText" text="In Progress">
      <formula>NOT(ISERROR(SEARCH("In Progress",B20)))</formula>
    </cfRule>
  </conditionalFormatting>
  <conditionalFormatting sqref="B22:D22">
    <cfRule type="containsText" dxfId="47" priority="17" operator="containsText" text="In Progress">
      <formula>NOT(ISERROR(SEARCH("In Progress",B22)))</formula>
    </cfRule>
    <cfRule type="containsText" dxfId="46" priority="16" operator="containsText" text="Needed">
      <formula>NOT(ISERROR(SEARCH("Needed",B22)))</formula>
    </cfRule>
    <cfRule type="containsText" dxfId="45" priority="18" operator="containsText" text="Ready ">
      <formula>NOT(ISERROR(SEARCH("Ready ",B22)))</formula>
    </cfRule>
  </conditionalFormatting>
  <conditionalFormatting sqref="B4:E4">
    <cfRule type="containsText" dxfId="44" priority="66" operator="containsText" text="Ready ">
      <formula>NOT(ISERROR(SEARCH("Ready ",B4)))</formula>
    </cfRule>
    <cfRule type="containsText" dxfId="43" priority="64" operator="containsText" text="Needed">
      <formula>NOT(ISERROR(SEARCH("Needed",B4)))</formula>
    </cfRule>
    <cfRule type="containsText" dxfId="42" priority="65" operator="containsText" text="In Progress">
      <formula>NOT(ISERROR(SEARCH("In Progress",B4)))</formula>
    </cfRule>
  </conditionalFormatting>
  <conditionalFormatting sqref="B6:E6">
    <cfRule type="containsText" dxfId="41" priority="198" operator="containsText" text="Ready ">
      <formula>NOT(ISERROR(SEARCH("Ready ",B6)))</formula>
    </cfRule>
    <cfRule type="containsText" dxfId="40" priority="196" operator="containsText" text="Needed">
      <formula>NOT(ISERROR(SEARCH("Needed",B6)))</formula>
    </cfRule>
    <cfRule type="containsText" dxfId="39" priority="197" operator="containsText" text="In Progress">
      <formula>NOT(ISERROR(SEARCH("In Progress",B6)))</formula>
    </cfRule>
  </conditionalFormatting>
  <conditionalFormatting sqref="B14:E14">
    <cfRule type="containsText" dxfId="38" priority="59" operator="containsText" text="In Progress">
      <formula>NOT(ISERROR(SEARCH("In Progress",B14)))</formula>
    </cfRule>
    <cfRule type="containsText" dxfId="37" priority="58" operator="containsText" text="Needed">
      <formula>NOT(ISERROR(SEARCH("Needed",B14)))</formula>
    </cfRule>
    <cfRule type="containsText" dxfId="36" priority="60" operator="containsText" text="Ready ">
      <formula>NOT(ISERROR(SEARCH("Ready ",B14)))</formula>
    </cfRule>
  </conditionalFormatting>
  <conditionalFormatting sqref="B16:E16">
    <cfRule type="containsText" dxfId="35" priority="52" operator="containsText" text="Needed">
      <formula>NOT(ISERROR(SEARCH("Needed",B16)))</formula>
    </cfRule>
    <cfRule type="containsText" dxfId="34" priority="54" operator="containsText" text="Ready ">
      <formula>NOT(ISERROR(SEARCH("Ready ",B16)))</formula>
    </cfRule>
    <cfRule type="containsText" dxfId="33" priority="53" operator="containsText" text="In Progress">
      <formula>NOT(ISERROR(SEARCH("In Progress",B16)))</formula>
    </cfRule>
  </conditionalFormatting>
  <conditionalFormatting sqref="B26:E26">
    <cfRule type="containsText" dxfId="32" priority="122" operator="containsText" text="In Progress">
      <formula>NOT(ISERROR(SEARCH("In Progress",B26)))</formula>
    </cfRule>
    <cfRule type="containsText" dxfId="31" priority="123" operator="containsText" text="Ready ">
      <formula>NOT(ISERROR(SEARCH("Ready ",B26)))</formula>
    </cfRule>
    <cfRule type="containsText" dxfId="30" priority="121" operator="containsText" text="Needed">
      <formula>NOT(ISERROR(SEARCH("Needed",B26)))</formula>
    </cfRule>
  </conditionalFormatting>
  <conditionalFormatting sqref="B28:E28">
    <cfRule type="containsText" dxfId="29" priority="7" operator="containsText" text="Needed">
      <formula>NOT(ISERROR(SEARCH("Needed",B28)))</formula>
    </cfRule>
    <cfRule type="containsText" dxfId="28" priority="8" operator="containsText" text="In Progress">
      <formula>NOT(ISERROR(SEARCH("In Progress",B28)))</formula>
    </cfRule>
    <cfRule type="containsText" dxfId="27" priority="9" operator="containsText" text="Ready ">
      <formula>NOT(ISERROR(SEARCH("Ready ",B28)))</formula>
    </cfRule>
  </conditionalFormatting>
  <conditionalFormatting sqref="B36:E36">
    <cfRule type="containsText" dxfId="26" priority="91" operator="containsText" text="Needed">
      <formula>NOT(ISERROR(SEARCH("Needed",B36)))</formula>
    </cfRule>
    <cfRule type="containsText" dxfId="25" priority="92" operator="containsText" text="In Progress">
      <formula>NOT(ISERROR(SEARCH("In Progress",B36)))</formula>
    </cfRule>
    <cfRule type="containsText" dxfId="24" priority="93" operator="containsText" text="Ready ">
      <formula>NOT(ISERROR(SEARCH("Ready ",B36)))</formula>
    </cfRule>
  </conditionalFormatting>
  <conditionalFormatting sqref="B38:E38">
    <cfRule type="containsText" dxfId="23" priority="1" operator="containsText" text="Needed">
      <formula>NOT(ISERROR(SEARCH("Needed",B38)))</formula>
    </cfRule>
    <cfRule type="containsText" dxfId="22" priority="2" operator="containsText" text="In Progress">
      <formula>NOT(ISERROR(SEARCH("In Progress",B38)))</formula>
    </cfRule>
    <cfRule type="containsText" dxfId="21" priority="3" operator="containsText" text="Ready ">
      <formula>NOT(ISERROR(SEARCH("Ready ",B38)))</formula>
    </cfRule>
  </conditionalFormatting>
  <conditionalFormatting sqref="B40:E40">
    <cfRule type="containsText" dxfId="20" priority="44" operator="containsText" text="In Progress">
      <formula>NOT(ISERROR(SEARCH("In Progress",B40)))</formula>
    </cfRule>
    <cfRule type="containsText" dxfId="19" priority="43" operator="containsText" text="Needed">
      <formula>NOT(ISERROR(SEARCH("Needed",B40)))</formula>
    </cfRule>
    <cfRule type="containsText" dxfId="18" priority="45" operator="containsText" text="Ready ">
      <formula>NOT(ISERROR(SEARCH("Ready ",B40)))</formula>
    </cfRule>
  </conditionalFormatting>
  <conditionalFormatting sqref="D32:E32">
    <cfRule type="containsText" dxfId="17" priority="49" operator="containsText" text="Needed">
      <formula>NOT(ISERROR(SEARCH("Needed",D32)))</formula>
    </cfRule>
    <cfRule type="containsText" dxfId="16" priority="50" operator="containsText" text="In Progress">
      <formula>NOT(ISERROR(SEARCH("In Progress",D32)))</formula>
    </cfRule>
    <cfRule type="containsText" dxfId="15" priority="51" operator="containsText" text="Ready ">
      <formula>NOT(ISERROR(SEARCH("Ready ",D32)))</formula>
    </cfRule>
  </conditionalFormatting>
  <conditionalFormatting sqref="D34:E34">
    <cfRule type="containsText" dxfId="14" priority="6" operator="containsText" text="Ready ">
      <formula>NOT(ISERROR(SEARCH("Ready ",D34)))</formula>
    </cfRule>
    <cfRule type="containsText" dxfId="13" priority="5" operator="containsText" text="In Progress">
      <formula>NOT(ISERROR(SEARCH("In Progress",D34)))</formula>
    </cfRule>
    <cfRule type="containsText" dxfId="12" priority="4" operator="containsText" text="Needed">
      <formula>NOT(ISERROR(SEARCH("Needed",D34)))</formula>
    </cfRule>
  </conditionalFormatting>
  <conditionalFormatting sqref="E24">
    <cfRule type="containsText" dxfId="11" priority="13" operator="containsText" text="Needed">
      <formula>NOT(ISERROR(SEARCH("Needed",E24)))</formula>
    </cfRule>
    <cfRule type="containsText" dxfId="10" priority="15" operator="containsText" text="Ready ">
      <formula>NOT(ISERROR(SEARCH("Ready ",E24)))</formula>
    </cfRule>
    <cfRule type="containsText" dxfId="9" priority="14" operator="containsText" text="In Progress">
      <formula>NOT(ISERROR(SEARCH("In Progress",E24)))</formula>
    </cfRule>
  </conditionalFormatting>
  <conditionalFormatting sqref="E30">
    <cfRule type="containsText" dxfId="8" priority="110" operator="containsText" text="In Progress">
      <formula>NOT(ISERROR(SEARCH("In Progress",E30)))</formula>
    </cfRule>
    <cfRule type="containsText" dxfId="7" priority="109" operator="containsText" text="Needed">
      <formula>NOT(ISERROR(SEARCH("Needed",E30)))</formula>
    </cfRule>
    <cfRule type="containsText" dxfId="6" priority="111" operator="containsText" text="Ready ">
      <formula>NOT(ISERROR(SEARCH("Ready ",E30)))</formula>
    </cfRule>
  </conditionalFormatting>
  <pageMargins left="0.7" right="0.7" top="0.75" bottom="0.75" header="0.3" footer="0.3"/>
  <pageSetup scale="56" fitToHeight="0" orientation="landscape" r:id="rId1"/>
  <headerFooter>
    <oddHeader xml:space="preserve">&amp;L&amp;"-,Bold"&amp;12AMH TST Dashboard&amp;CPractice Name:&amp;R&amp;"-,Italic"Date:       
</oddHeader>
    <oddFooter>&amp;L&amp;KDCDDE5&amp;D&amp;C&amp;KDCDDE5&amp;A&amp;R&amp;KDCDDE5PAGE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D3E55"/>
    <pageSetUpPr fitToPage="1"/>
  </sheetPr>
  <dimension ref="A1:I47"/>
  <sheetViews>
    <sheetView topLeftCell="B1" workbookViewId="0">
      <selection activeCell="I3" sqref="I3"/>
    </sheetView>
  </sheetViews>
  <sheetFormatPr baseColWidth="10" defaultColWidth="9.1640625" defaultRowHeight="93" customHeight="1" x14ac:dyDescent="0.2"/>
  <cols>
    <col min="1" max="1" width="61.5" style="130" customWidth="1"/>
    <col min="2" max="6" width="17" style="130" customWidth="1"/>
    <col min="7" max="7" width="24.5" style="130" customWidth="1"/>
    <col min="8" max="8" width="12.5" style="130" customWidth="1"/>
    <col min="9" max="9" width="39.5" style="148" customWidth="1"/>
    <col min="10" max="16384" width="9.1640625" style="130"/>
  </cols>
  <sheetData>
    <row r="1" spans="1:9" customFormat="1" ht="93" customHeight="1" x14ac:dyDescent="0.2">
      <c r="I1" s="127"/>
    </row>
    <row r="2" spans="1:9" customFormat="1" ht="47.25" customHeight="1" x14ac:dyDescent="0.25">
      <c r="A2" s="128" t="s">
        <v>85</v>
      </c>
      <c r="B2" s="399" t="e">
        <f>#REF!</f>
        <v>#REF!</v>
      </c>
      <c r="C2" s="399"/>
      <c r="D2" s="399"/>
      <c r="E2" s="399"/>
      <c r="F2" s="399"/>
      <c r="G2" s="399"/>
      <c r="H2" s="399"/>
      <c r="I2" s="399"/>
    </row>
    <row r="3" spans="1:9" ht="60.75" customHeight="1" thickBot="1" x14ac:dyDescent="0.25">
      <c r="A3" s="398" t="s">
        <v>393</v>
      </c>
      <c r="B3" s="398"/>
      <c r="C3" s="129"/>
      <c r="D3" s="129"/>
      <c r="E3" s="129"/>
      <c r="F3" s="129"/>
      <c r="G3" s="129"/>
      <c r="H3" s="129"/>
      <c r="I3" s="129"/>
    </row>
    <row r="4" spans="1:9" ht="53.25" customHeight="1" thickBot="1" x14ac:dyDescent="0.25">
      <c r="A4" s="400" t="s">
        <v>394</v>
      </c>
      <c r="B4" s="401"/>
      <c r="C4" s="401"/>
      <c r="D4" s="401"/>
      <c r="E4" s="401"/>
      <c r="F4" s="401"/>
      <c r="G4" s="401"/>
      <c r="H4" s="401"/>
      <c r="I4" s="402"/>
    </row>
    <row r="5" spans="1:9" ht="93" customHeight="1" x14ac:dyDescent="0.2">
      <c r="A5" s="131" t="s">
        <v>0</v>
      </c>
      <c r="B5" s="403" t="s">
        <v>63</v>
      </c>
      <c r="C5" s="403"/>
      <c r="D5" s="403"/>
      <c r="E5" s="403"/>
      <c r="F5" s="403"/>
      <c r="G5" s="132" t="s">
        <v>64</v>
      </c>
      <c r="H5" s="132" t="s">
        <v>390</v>
      </c>
      <c r="I5" s="133" t="s">
        <v>378</v>
      </c>
    </row>
    <row r="6" spans="1:9" ht="93" customHeight="1" x14ac:dyDescent="0.2">
      <c r="A6" s="134" t="s">
        <v>26</v>
      </c>
      <c r="B6" s="404" t="s">
        <v>67</v>
      </c>
      <c r="C6" s="404"/>
      <c r="D6" s="404"/>
      <c r="E6" s="404"/>
      <c r="F6" s="404"/>
      <c r="G6" s="135" t="s">
        <v>29</v>
      </c>
      <c r="H6" s="136"/>
      <c r="I6" s="137"/>
    </row>
    <row r="7" spans="1:9" ht="93" customHeight="1" x14ac:dyDescent="0.2">
      <c r="A7" s="138" t="s">
        <v>30</v>
      </c>
      <c r="B7" s="396" t="s">
        <v>1</v>
      </c>
      <c r="C7" s="396"/>
      <c r="D7" s="396"/>
      <c r="E7" s="396"/>
      <c r="F7" s="396"/>
      <c r="G7" s="405" t="s">
        <v>68</v>
      </c>
      <c r="H7" s="139"/>
      <c r="I7" s="140"/>
    </row>
    <row r="8" spans="1:9" ht="93" customHeight="1" x14ac:dyDescent="0.2">
      <c r="A8" s="138" t="s">
        <v>31</v>
      </c>
      <c r="B8" s="396"/>
      <c r="C8" s="396"/>
      <c r="D8" s="396"/>
      <c r="E8" s="396"/>
      <c r="F8" s="396"/>
      <c r="G8" s="405"/>
      <c r="H8" s="139"/>
      <c r="I8" s="140"/>
    </row>
    <row r="9" spans="1:9" ht="93" customHeight="1" x14ac:dyDescent="0.2">
      <c r="A9" s="134" t="s">
        <v>2</v>
      </c>
      <c r="B9" s="404" t="s">
        <v>3</v>
      </c>
      <c r="C9" s="404"/>
      <c r="D9" s="404"/>
      <c r="E9" s="404"/>
      <c r="F9" s="404"/>
      <c r="G9" s="406" t="s">
        <v>69</v>
      </c>
      <c r="H9" s="136"/>
      <c r="I9" s="137"/>
    </row>
    <row r="10" spans="1:9" ht="93" customHeight="1" x14ac:dyDescent="0.2">
      <c r="A10" s="134" t="s">
        <v>4</v>
      </c>
      <c r="B10" s="404"/>
      <c r="C10" s="404"/>
      <c r="D10" s="404"/>
      <c r="E10" s="404"/>
      <c r="F10" s="404"/>
      <c r="G10" s="406"/>
      <c r="H10" s="136"/>
      <c r="I10" s="137"/>
    </row>
    <row r="11" spans="1:9" ht="93" customHeight="1" thickBot="1" x14ac:dyDescent="0.25">
      <c r="A11" s="141" t="s">
        <v>5</v>
      </c>
      <c r="B11" s="397" t="s">
        <v>6</v>
      </c>
      <c r="C11" s="397"/>
      <c r="D11" s="397"/>
      <c r="E11" s="397"/>
      <c r="F11" s="397"/>
      <c r="G11" s="142" t="s">
        <v>70</v>
      </c>
      <c r="H11" s="143"/>
      <c r="I11" s="144"/>
    </row>
    <row r="12" spans="1:9" ht="75.75" customHeight="1" x14ac:dyDescent="0.3">
      <c r="A12" s="391" t="s">
        <v>72</v>
      </c>
      <c r="B12" s="391"/>
      <c r="C12" s="145"/>
      <c r="D12" s="145"/>
      <c r="E12" s="145"/>
      <c r="F12" s="145"/>
      <c r="G12" s="146"/>
      <c r="H12" s="147"/>
    </row>
    <row r="13" spans="1:9" ht="17.25" customHeight="1" thickBot="1" x14ac:dyDescent="0.35">
      <c r="A13" s="149"/>
      <c r="B13" s="149"/>
      <c r="C13" s="145"/>
      <c r="D13" s="145"/>
      <c r="E13" s="145"/>
      <c r="F13" s="145"/>
      <c r="G13" s="146"/>
      <c r="H13" s="147"/>
    </row>
    <row r="14" spans="1:9" ht="39" customHeight="1" thickBot="1" x14ac:dyDescent="0.25">
      <c r="A14" s="388" t="s">
        <v>395</v>
      </c>
      <c r="B14" s="389"/>
      <c r="C14" s="389"/>
      <c r="D14" s="389"/>
      <c r="E14" s="389"/>
      <c r="F14" s="389"/>
      <c r="G14" s="389"/>
      <c r="H14" s="389"/>
      <c r="I14" s="390"/>
    </row>
    <row r="15" spans="1:9" ht="93" customHeight="1" x14ac:dyDescent="0.2">
      <c r="A15" s="150" t="s">
        <v>0</v>
      </c>
      <c r="B15" s="392" t="s">
        <v>63</v>
      </c>
      <c r="C15" s="392"/>
      <c r="D15" s="392"/>
      <c r="E15" s="392"/>
      <c r="F15" s="392"/>
      <c r="G15" s="151" t="s">
        <v>64</v>
      </c>
      <c r="H15" s="151" t="s">
        <v>391</v>
      </c>
      <c r="I15" s="152" t="s">
        <v>378</v>
      </c>
    </row>
    <row r="16" spans="1:9" ht="93" customHeight="1" x14ac:dyDescent="0.2">
      <c r="A16" s="153" t="s">
        <v>7</v>
      </c>
      <c r="B16" s="395" t="s">
        <v>8</v>
      </c>
      <c r="C16" s="395"/>
      <c r="D16" s="395"/>
      <c r="E16" s="395"/>
      <c r="F16" s="395"/>
      <c r="G16" s="154"/>
      <c r="H16" s="136"/>
      <c r="I16" s="137"/>
    </row>
    <row r="17" spans="1:9" ht="336" customHeight="1" x14ac:dyDescent="0.2">
      <c r="A17" s="138" t="s">
        <v>73</v>
      </c>
      <c r="B17" s="396" t="s">
        <v>47</v>
      </c>
      <c r="C17" s="396"/>
      <c r="D17" s="396"/>
      <c r="E17" s="396"/>
      <c r="F17" s="396"/>
      <c r="G17" s="155" t="s">
        <v>74</v>
      </c>
      <c r="H17" s="139"/>
      <c r="I17" s="140"/>
    </row>
    <row r="18" spans="1:9" ht="105" customHeight="1" x14ac:dyDescent="0.2">
      <c r="A18" s="153" t="s">
        <v>9</v>
      </c>
      <c r="B18" s="395" t="s">
        <v>10</v>
      </c>
      <c r="C18" s="395"/>
      <c r="D18" s="395"/>
      <c r="E18" s="395"/>
      <c r="F18" s="395"/>
      <c r="G18" s="154"/>
      <c r="H18" s="136"/>
      <c r="I18" s="137"/>
    </row>
    <row r="19" spans="1:9" ht="102" customHeight="1" thickBot="1" x14ac:dyDescent="0.25">
      <c r="A19" s="141" t="s">
        <v>392</v>
      </c>
      <c r="B19" s="397" t="s">
        <v>11</v>
      </c>
      <c r="C19" s="397"/>
      <c r="D19" s="397"/>
      <c r="E19" s="397"/>
      <c r="F19" s="397"/>
      <c r="G19" s="156"/>
      <c r="H19" s="143"/>
      <c r="I19" s="144"/>
    </row>
    <row r="20" spans="1:9" ht="20.25" customHeight="1" thickBot="1" x14ac:dyDescent="0.25">
      <c r="A20" s="145"/>
      <c r="B20" s="157"/>
      <c r="C20" s="157"/>
      <c r="D20" s="157"/>
      <c r="E20" s="157"/>
      <c r="F20" s="157"/>
      <c r="G20" s="158"/>
      <c r="H20" s="159"/>
    </row>
    <row r="21" spans="1:9" ht="34.5" customHeight="1" thickBot="1" x14ac:dyDescent="0.25">
      <c r="A21" s="388" t="s">
        <v>396</v>
      </c>
      <c r="B21" s="389"/>
      <c r="C21" s="389"/>
      <c r="D21" s="389"/>
      <c r="E21" s="389"/>
      <c r="F21" s="389"/>
      <c r="G21" s="389"/>
      <c r="H21" s="389"/>
      <c r="I21" s="390"/>
    </row>
    <row r="22" spans="1:9" ht="93" customHeight="1" x14ac:dyDescent="0.2">
      <c r="A22" s="150" t="s">
        <v>0</v>
      </c>
      <c r="B22" s="392" t="s">
        <v>63</v>
      </c>
      <c r="C22" s="392"/>
      <c r="D22" s="392"/>
      <c r="E22" s="392"/>
      <c r="F22" s="392"/>
      <c r="G22" s="151" t="s">
        <v>64</v>
      </c>
      <c r="H22" s="151" t="s">
        <v>391</v>
      </c>
      <c r="I22" s="152" t="s">
        <v>378</v>
      </c>
    </row>
    <row r="23" spans="1:9" ht="93" customHeight="1" x14ac:dyDescent="0.2">
      <c r="A23" s="160" t="s">
        <v>12</v>
      </c>
      <c r="B23" s="386" t="s">
        <v>13</v>
      </c>
      <c r="C23" s="386"/>
      <c r="D23" s="386"/>
      <c r="E23" s="386"/>
      <c r="F23" s="386"/>
      <c r="G23" s="161"/>
      <c r="H23" s="162"/>
      <c r="I23" s="163"/>
    </row>
    <row r="24" spans="1:9" ht="93" customHeight="1" x14ac:dyDescent="0.2">
      <c r="A24" s="164" t="s">
        <v>14</v>
      </c>
      <c r="B24" s="387" t="s">
        <v>15</v>
      </c>
      <c r="C24" s="387"/>
      <c r="D24" s="387"/>
      <c r="E24" s="387"/>
      <c r="F24" s="387"/>
      <c r="G24" s="165"/>
      <c r="H24" s="166"/>
      <c r="I24" s="167"/>
    </row>
    <row r="25" spans="1:9" ht="219.75" customHeight="1" x14ac:dyDescent="0.2">
      <c r="A25" s="160" t="s">
        <v>36</v>
      </c>
      <c r="B25" s="386" t="s">
        <v>37</v>
      </c>
      <c r="C25" s="386"/>
      <c r="D25" s="386"/>
      <c r="E25" s="386"/>
      <c r="F25" s="386"/>
      <c r="G25" s="161"/>
      <c r="H25" s="162"/>
      <c r="I25" s="163"/>
    </row>
    <row r="26" spans="1:9" ht="93" customHeight="1" x14ac:dyDescent="0.2">
      <c r="A26" s="164" t="s">
        <v>44</v>
      </c>
      <c r="B26" s="387" t="s">
        <v>38</v>
      </c>
      <c r="C26" s="387"/>
      <c r="D26" s="387"/>
      <c r="E26" s="387"/>
      <c r="F26" s="387"/>
      <c r="G26" s="165"/>
      <c r="H26" s="166"/>
      <c r="I26" s="167"/>
    </row>
    <row r="27" spans="1:9" ht="93" customHeight="1" x14ac:dyDescent="0.2">
      <c r="A27" s="160" t="s">
        <v>17</v>
      </c>
      <c r="B27" s="386" t="s">
        <v>18</v>
      </c>
      <c r="C27" s="386"/>
      <c r="D27" s="386"/>
      <c r="E27" s="386"/>
      <c r="F27" s="386"/>
      <c r="G27" s="161"/>
      <c r="H27" s="162"/>
      <c r="I27" s="163"/>
    </row>
    <row r="28" spans="1:9" ht="93" customHeight="1" thickBot="1" x14ac:dyDescent="0.25">
      <c r="A28" s="168" t="s">
        <v>19</v>
      </c>
      <c r="B28" s="385" t="s">
        <v>16</v>
      </c>
      <c r="C28" s="385"/>
      <c r="D28" s="385"/>
      <c r="E28" s="385"/>
      <c r="F28" s="385"/>
      <c r="G28" s="169"/>
      <c r="H28" s="170"/>
      <c r="I28" s="171"/>
    </row>
    <row r="29" spans="1:9" ht="33.75" customHeight="1" x14ac:dyDescent="0.2">
      <c r="A29" s="172"/>
      <c r="B29" s="172"/>
      <c r="C29" s="172"/>
      <c r="D29" s="172"/>
      <c r="E29" s="172"/>
      <c r="F29" s="172"/>
      <c r="G29" s="173"/>
      <c r="H29" s="159"/>
    </row>
    <row r="30" spans="1:9" ht="59.25" customHeight="1" x14ac:dyDescent="0.3">
      <c r="A30" s="391" t="s">
        <v>72</v>
      </c>
      <c r="B30" s="391"/>
      <c r="C30" s="172"/>
      <c r="D30" s="172"/>
      <c r="E30" s="172"/>
      <c r="F30" s="172"/>
      <c r="G30" s="173"/>
      <c r="H30" s="159"/>
    </row>
    <row r="31" spans="1:9" ht="10.5" customHeight="1" thickBot="1" x14ac:dyDescent="0.35">
      <c r="A31" s="149"/>
      <c r="B31" s="149"/>
      <c r="C31" s="172"/>
      <c r="D31" s="172"/>
      <c r="E31" s="172"/>
      <c r="F31" s="172"/>
      <c r="G31" s="173"/>
      <c r="H31" s="159"/>
    </row>
    <row r="32" spans="1:9" s="174" customFormat="1" ht="30" customHeight="1" thickBot="1" x14ac:dyDescent="0.25">
      <c r="A32" s="388" t="s">
        <v>396</v>
      </c>
      <c r="B32" s="389"/>
      <c r="C32" s="389"/>
      <c r="D32" s="389"/>
      <c r="E32" s="389"/>
      <c r="F32" s="389"/>
      <c r="G32" s="389"/>
      <c r="H32" s="389"/>
      <c r="I32" s="390"/>
    </row>
    <row r="33" spans="1:9" ht="93" customHeight="1" x14ac:dyDescent="0.2">
      <c r="A33" s="150" t="s">
        <v>0</v>
      </c>
      <c r="B33" s="392" t="s">
        <v>63</v>
      </c>
      <c r="C33" s="392"/>
      <c r="D33" s="392"/>
      <c r="E33" s="392"/>
      <c r="F33" s="392"/>
      <c r="G33" s="151" t="s">
        <v>64</v>
      </c>
      <c r="H33" s="151" t="s">
        <v>391</v>
      </c>
      <c r="I33" s="152" t="s">
        <v>378</v>
      </c>
    </row>
    <row r="34" spans="1:9" ht="144" customHeight="1" x14ac:dyDescent="0.2">
      <c r="A34" s="164" t="s">
        <v>20</v>
      </c>
      <c r="B34" s="387" t="s">
        <v>21</v>
      </c>
      <c r="C34" s="387"/>
      <c r="D34" s="387"/>
      <c r="E34" s="387"/>
      <c r="F34" s="387"/>
      <c r="G34" s="165"/>
      <c r="H34" s="166"/>
      <c r="I34" s="167"/>
    </row>
    <row r="35" spans="1:9" ht="257.25" customHeight="1" thickBot="1" x14ac:dyDescent="0.25">
      <c r="A35" s="168" t="s">
        <v>45</v>
      </c>
      <c r="B35" s="385" t="s">
        <v>22</v>
      </c>
      <c r="C35" s="385"/>
      <c r="D35" s="385"/>
      <c r="E35" s="385"/>
      <c r="F35" s="385"/>
      <c r="G35" s="169" t="s">
        <v>46</v>
      </c>
      <c r="H35" s="170"/>
      <c r="I35" s="171" t="s">
        <v>507</v>
      </c>
    </row>
    <row r="36" spans="1:9" ht="60" customHeight="1" x14ac:dyDescent="0.2">
      <c r="A36" s="145"/>
      <c r="B36" s="145"/>
      <c r="C36" s="145"/>
      <c r="D36" s="145"/>
      <c r="E36" s="145"/>
      <c r="F36" s="145"/>
      <c r="G36" s="158"/>
      <c r="H36" s="159"/>
    </row>
    <row r="37" spans="1:9" ht="14.25" customHeight="1" thickBot="1" x14ac:dyDescent="0.25">
      <c r="A37" s="175"/>
      <c r="B37" s="175"/>
      <c r="C37" s="175"/>
      <c r="D37" s="175"/>
      <c r="E37" s="175"/>
      <c r="F37" s="175"/>
      <c r="G37" s="175"/>
      <c r="H37" s="159"/>
    </row>
    <row r="38" spans="1:9" ht="56.25" customHeight="1" thickBot="1" x14ac:dyDescent="0.25">
      <c r="A38" s="388" t="s">
        <v>397</v>
      </c>
      <c r="B38" s="389"/>
      <c r="C38" s="389"/>
      <c r="D38" s="389"/>
      <c r="E38" s="389"/>
      <c r="F38" s="389"/>
      <c r="G38" s="389"/>
      <c r="H38" s="389"/>
      <c r="I38" s="390"/>
    </row>
    <row r="39" spans="1:9" ht="93" customHeight="1" x14ac:dyDescent="0.2">
      <c r="A39" s="150" t="s">
        <v>0</v>
      </c>
      <c r="B39" s="392" t="s">
        <v>63</v>
      </c>
      <c r="C39" s="392"/>
      <c r="D39" s="392"/>
      <c r="E39" s="392"/>
      <c r="F39" s="392"/>
      <c r="G39" s="151" t="s">
        <v>64</v>
      </c>
      <c r="H39" s="151" t="s">
        <v>391</v>
      </c>
      <c r="I39" s="152" t="s">
        <v>378</v>
      </c>
    </row>
    <row r="40" spans="1:9" ht="192.75" customHeight="1" x14ac:dyDescent="0.2">
      <c r="A40" s="160" t="s">
        <v>39</v>
      </c>
      <c r="B40" s="386"/>
      <c r="C40" s="386"/>
      <c r="D40" s="386"/>
      <c r="E40" s="386"/>
      <c r="F40" s="386"/>
      <c r="G40" s="161"/>
      <c r="H40" s="162"/>
      <c r="I40" s="163"/>
    </row>
    <row r="41" spans="1:9" ht="93" customHeight="1" x14ac:dyDescent="0.2">
      <c r="A41" s="164" t="s">
        <v>41</v>
      </c>
      <c r="B41" s="387" t="s">
        <v>42</v>
      </c>
      <c r="C41" s="387"/>
      <c r="D41" s="387"/>
      <c r="E41" s="387"/>
      <c r="F41" s="387"/>
      <c r="G41" s="165" t="s">
        <v>43</v>
      </c>
      <c r="H41" s="166"/>
      <c r="I41" s="167"/>
    </row>
    <row r="42" spans="1:9" ht="189.75" customHeight="1" thickBot="1" x14ac:dyDescent="0.25">
      <c r="A42" s="176" t="s">
        <v>40</v>
      </c>
      <c r="B42" s="394" t="s">
        <v>23</v>
      </c>
      <c r="C42" s="394"/>
      <c r="D42" s="394"/>
      <c r="E42" s="394"/>
      <c r="F42" s="394"/>
      <c r="G42" s="177"/>
      <c r="H42" s="178"/>
      <c r="I42" s="179"/>
    </row>
    <row r="43" spans="1:9" ht="42" customHeight="1" x14ac:dyDescent="0.2">
      <c r="A43" s="145"/>
      <c r="B43" s="145"/>
      <c r="C43" s="180"/>
      <c r="D43" s="181"/>
      <c r="E43" s="181"/>
      <c r="F43" s="181"/>
      <c r="G43" s="158"/>
      <c r="H43" s="159"/>
    </row>
    <row r="44" spans="1:9" ht="27.75" customHeight="1" thickBot="1" x14ac:dyDescent="0.25">
      <c r="A44" s="145"/>
      <c r="B44" s="145"/>
      <c r="C44" s="180"/>
      <c r="D44" s="181"/>
      <c r="E44" s="181"/>
      <c r="F44" s="181"/>
      <c r="G44" s="158"/>
      <c r="H44" s="159"/>
    </row>
    <row r="45" spans="1:9" ht="36" customHeight="1" thickBot="1" x14ac:dyDescent="0.25">
      <c r="A45" s="388" t="s">
        <v>398</v>
      </c>
      <c r="B45" s="389"/>
      <c r="C45" s="389"/>
      <c r="D45" s="389"/>
      <c r="E45" s="389"/>
      <c r="F45" s="389"/>
      <c r="G45" s="389"/>
      <c r="H45" s="389"/>
      <c r="I45" s="390"/>
    </row>
    <row r="46" spans="1:9" ht="93" customHeight="1" x14ac:dyDescent="0.2">
      <c r="A46" s="150" t="s">
        <v>0</v>
      </c>
      <c r="B46" s="392" t="s">
        <v>63</v>
      </c>
      <c r="C46" s="392"/>
      <c r="D46" s="392"/>
      <c r="E46" s="392"/>
      <c r="F46" s="392"/>
      <c r="G46" s="151" t="s">
        <v>64</v>
      </c>
      <c r="H46" s="151" t="s">
        <v>391</v>
      </c>
      <c r="I46" s="152" t="s">
        <v>378</v>
      </c>
    </row>
    <row r="47" spans="1:9" ht="93" customHeight="1" thickBot="1" x14ac:dyDescent="0.25">
      <c r="A47" s="176" t="s">
        <v>24</v>
      </c>
      <c r="B47" s="393"/>
      <c r="C47" s="393"/>
      <c r="D47" s="393"/>
      <c r="E47" s="393"/>
      <c r="F47" s="393"/>
      <c r="G47" s="177"/>
      <c r="H47" s="178"/>
      <c r="I47" s="318" t="s">
        <v>506</v>
      </c>
    </row>
  </sheetData>
  <sheetProtection selectLockedCells="1"/>
  <mergeCells count="38">
    <mergeCell ref="A3:B3"/>
    <mergeCell ref="A38:I38"/>
    <mergeCell ref="A45:I45"/>
    <mergeCell ref="B2:I2"/>
    <mergeCell ref="A4:I4"/>
    <mergeCell ref="A14:I14"/>
    <mergeCell ref="A21:I21"/>
    <mergeCell ref="B22:F22"/>
    <mergeCell ref="B15:F15"/>
    <mergeCell ref="B5:F5"/>
    <mergeCell ref="B6:F6"/>
    <mergeCell ref="B7:F8"/>
    <mergeCell ref="G7:G8"/>
    <mergeCell ref="B9:F10"/>
    <mergeCell ref="G9:G10"/>
    <mergeCell ref="B11:F11"/>
    <mergeCell ref="A12:B12"/>
    <mergeCell ref="B16:F16"/>
    <mergeCell ref="B17:F17"/>
    <mergeCell ref="B18:F18"/>
    <mergeCell ref="B19:F19"/>
    <mergeCell ref="B47:F47"/>
    <mergeCell ref="B39:F39"/>
    <mergeCell ref="B40:F40"/>
    <mergeCell ref="B41:F41"/>
    <mergeCell ref="B42:F42"/>
    <mergeCell ref="B46:F46"/>
    <mergeCell ref="B23:F23"/>
    <mergeCell ref="B24:F24"/>
    <mergeCell ref="A30:B30"/>
    <mergeCell ref="B33:F33"/>
    <mergeCell ref="B34:F34"/>
    <mergeCell ref="B35:F35"/>
    <mergeCell ref="B25:F25"/>
    <mergeCell ref="B26:F26"/>
    <mergeCell ref="B27:F27"/>
    <mergeCell ref="B28:F28"/>
    <mergeCell ref="A32:I32"/>
  </mergeCells>
  <conditionalFormatting sqref="H6:H11">
    <cfRule type="containsText" dxfId="5" priority="8" operator="containsText" text="NO">
      <formula>NOT(ISERROR(SEARCH("NO",H6)))</formula>
    </cfRule>
  </conditionalFormatting>
  <conditionalFormatting sqref="H16:H19">
    <cfRule type="containsText" dxfId="4" priority="5" operator="containsText" text="NO">
      <formula>NOT(ISERROR(SEARCH("NO",H16)))</formula>
    </cfRule>
  </conditionalFormatting>
  <conditionalFormatting sqref="H23:H28">
    <cfRule type="containsText" dxfId="3" priority="4" operator="containsText" text="NO">
      <formula>NOT(ISERROR(SEARCH("NO",H23)))</formula>
    </cfRule>
  </conditionalFormatting>
  <conditionalFormatting sqref="H34:H35">
    <cfRule type="containsText" dxfId="2" priority="3" operator="containsText" text="NO">
      <formula>NOT(ISERROR(SEARCH("NO",H34)))</formula>
    </cfRule>
  </conditionalFormatting>
  <conditionalFormatting sqref="H40:H42">
    <cfRule type="containsText" dxfId="1" priority="2" operator="containsText" text="NO">
      <formula>NOT(ISERROR(SEARCH("NO",H40)))</formula>
    </cfRule>
  </conditionalFormatting>
  <conditionalFormatting sqref="H47">
    <cfRule type="containsText" dxfId="0" priority="1" operator="containsText" text="NO">
      <formula>NOT(ISERROR(SEARCH("NO",H47)))</formula>
    </cfRule>
  </conditionalFormatting>
  <hyperlinks>
    <hyperlink ref="I47" r:id="rId1" xr:uid="{98160366-E263-49D0-B24E-C86DC3119B33}"/>
  </hyperlinks>
  <pageMargins left="0.7" right="0.7" top="0.75" bottom="0.75" header="0.3" footer="0.3"/>
  <pageSetup scale="55" fitToHeight="0" orientation="landscape" r:id="rId2"/>
  <headerFooter>
    <oddFooter>&amp;L&amp;KDCDDE5&amp;D&amp;C&amp;KDCDDE5&amp;A&amp;R&amp;"Raleway,Regular"&amp;KDCDDE5PAGE &amp;P of &amp;N</oddFooter>
  </headerFooter>
  <rowBreaks count="4" manualBreakCount="4">
    <brk id="11" max="8" man="1"/>
    <brk id="19" max="16383" man="1"/>
    <brk id="28" max="16383" man="1"/>
    <brk id="37"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Sheet2!$F$2:$F$3</xm:f>
          </x14:formula1>
          <xm:sqref>H47 H34:H37 H40:H44 H6:H11 H16:H20 H23:H31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D99D6"/>
    <pageSetUpPr fitToPage="1"/>
  </sheetPr>
  <dimension ref="A1"/>
  <sheetViews>
    <sheetView workbookViewId="0">
      <selection activeCell="U4" sqref="U4"/>
    </sheetView>
  </sheetViews>
  <sheetFormatPr baseColWidth="10" defaultColWidth="8.83203125" defaultRowHeight="15" x14ac:dyDescent="0.2"/>
  <sheetData>
    <row r="1" ht="135" customHeight="1" x14ac:dyDescent="0.2"/>
  </sheetData>
  <pageMargins left="0.7" right="0.7" top="0.75" bottom="0.75" header="0.3" footer="0.3"/>
  <pageSetup scale="54" fitToHeight="0" orientation="landscape" horizontalDpi="0" verticalDpi="0" r:id="rId1"/>
  <headerFooter>
    <oddFooter>&amp;L&amp;KDCDDE5&amp;D&amp;C&amp;KDCDDE5&amp;A&amp;R&amp;KDCDDE5PAGE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2:F10"/>
  <sheetViews>
    <sheetView workbookViewId="0"/>
  </sheetViews>
  <sheetFormatPr baseColWidth="10" defaultColWidth="8.83203125" defaultRowHeight="15" x14ac:dyDescent="0.2"/>
  <cols>
    <col min="1" max="1" width="14.83203125" customWidth="1"/>
    <col min="2" max="2" width="19.5" customWidth="1"/>
    <col min="3" max="3" width="23.5" customWidth="1"/>
    <col min="4" max="4" width="14.5" customWidth="1"/>
  </cols>
  <sheetData>
    <row r="2" spans="1:6" x14ac:dyDescent="0.2">
      <c r="B2" t="s">
        <v>51</v>
      </c>
      <c r="C2" s="3" t="s">
        <v>54</v>
      </c>
      <c r="F2" s="1" t="s">
        <v>65</v>
      </c>
    </row>
    <row r="3" spans="1:6" x14ac:dyDescent="0.2">
      <c r="B3" t="s">
        <v>52</v>
      </c>
      <c r="C3" s="3" t="s">
        <v>55</v>
      </c>
      <c r="F3" s="2" t="s">
        <v>66</v>
      </c>
    </row>
    <row r="4" spans="1:6" x14ac:dyDescent="0.2">
      <c r="B4" t="s">
        <v>53</v>
      </c>
      <c r="C4" s="3" t="s">
        <v>56</v>
      </c>
    </row>
    <row r="7" spans="1:6" x14ac:dyDescent="0.2">
      <c r="A7" t="s">
        <v>234</v>
      </c>
    </row>
    <row r="8" spans="1:6" x14ac:dyDescent="0.2">
      <c r="A8" t="str">
        <f>CONCATENATE('Front Admin Gap'!G11,'Front Admin Gap'!G12)</f>
        <v>NeededNeeded</v>
      </c>
      <c r="B8" t="str">
        <f>CONCATENATE('Front Admin Gap'!J11,'Front Admin Gap'!J12)</f>
        <v xml:space="preserve">Under the Access and Availability Standards, a practice must be able to see a patient with urgent needs within 24 hours. Having same day open appointments or an alternative appointment type such as telemedicine can help to meet this requirement. 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v>
      </c>
    </row>
    <row r="10" spans="1:6" x14ac:dyDescent="0.2">
      <c r="A10"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8DEEA8BDB9F44A79F4BE741D8224F" ma:contentTypeVersion="13" ma:contentTypeDescription="Create a new document." ma:contentTypeScope="" ma:versionID="ea1042bda33b2403168f154e9f9c326d">
  <xsd:schema xmlns:xsd="http://www.w3.org/2001/XMLSchema" xmlns:xs="http://www.w3.org/2001/XMLSchema" xmlns:p="http://schemas.microsoft.com/office/2006/metadata/properties" xmlns:ns1="http://schemas.microsoft.com/sharepoint/v3" xmlns:ns2="6c6650b6-2ebb-458c-ab6f-a686567a47d8" xmlns:ns3="010860ef-98ad-49dc-903c-6fb0003e164d" targetNamespace="http://schemas.microsoft.com/office/2006/metadata/properties" ma:root="true" ma:fieldsID="e50f7a64f2ead2153320bf139021209c" ns1:_="" ns2:_="" ns3:_="">
    <xsd:import namespace="http://schemas.microsoft.com/sharepoint/v3"/>
    <xsd:import namespace="6c6650b6-2ebb-458c-ab6f-a686567a47d8"/>
    <xsd:import namespace="010860ef-98ad-49dc-903c-6fb0003e16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650b6-2ebb-458c-ab6f-a686567a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b054f9a-1527-461e-b203-210677461b6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0860ef-98ad-49dc-903c-6fb0003e16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b5446e-20d0-4951-8832-4d82ff38298f}" ma:internalName="TaxCatchAll" ma:showField="CatchAllData" ma:web="010860ef-98ad-49dc-903c-6fb0003e1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6650b6-2ebb-458c-ab6f-a686567a47d8">
      <Terms xmlns="http://schemas.microsoft.com/office/infopath/2007/PartnerControls"/>
    </lcf76f155ced4ddcb4097134ff3c332f>
    <TaxCatchAll xmlns="010860ef-98ad-49dc-903c-6fb0003e164d"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D2C25A7-48C7-4285-BE5F-4501EA487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6650b6-2ebb-458c-ab6f-a686567a47d8"/>
    <ds:schemaRef ds:uri="010860ef-98ad-49dc-903c-6fb0003e1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683A4-1529-42A0-94C0-BC82CF295BC9}">
  <ds:schemaRefs>
    <ds:schemaRef ds:uri="http://schemas.microsoft.com/sharepoint/v3/contenttype/forms"/>
  </ds:schemaRefs>
</ds:datastoreItem>
</file>

<file path=customXml/itemProps3.xml><?xml version="1.0" encoding="utf-8"?>
<ds:datastoreItem xmlns:ds="http://schemas.openxmlformats.org/officeDocument/2006/customXml" ds:itemID="{1B3C5010-7BA6-49E2-BD05-DEBA06DE53CB}">
  <ds:schemaRefs>
    <ds:schemaRef ds:uri="http://schemas.microsoft.com/office/infopath/2007/PartnerControl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6c6650b6-2ebb-458c-ab6f-a686567a47d8"/>
    <ds:schemaRef ds:uri="http://schemas.microsoft.com/office/2006/metadata/properties"/>
    <ds:schemaRef ds:uri="010860ef-98ad-49dc-903c-6fb0003e164d"/>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Sheet1</vt:lpstr>
      <vt:lpstr>Instructions</vt:lpstr>
      <vt:lpstr>Printable Gap</vt:lpstr>
      <vt:lpstr>Front Admin Gap</vt:lpstr>
      <vt:lpstr>Clinical Admin Gap</vt:lpstr>
      <vt:lpstr>TST Tool Dashboard</vt:lpstr>
      <vt:lpstr>Attestation</vt:lpstr>
      <vt:lpstr>Project Plan</vt:lpstr>
      <vt:lpstr>Sheet2</vt:lpstr>
      <vt:lpstr>'Clinical Admin Gap'!Print_Titles</vt:lpstr>
      <vt:lpstr>'Front Admin Gap'!Print_Titles</vt:lpstr>
      <vt:lpstr>'Printable Gap'!Print_Titles</vt:lpstr>
      <vt:lpstr>'TST Tool Dashboard'!Print_Titles</vt:lpstr>
      <vt:lpstr>Ready</vt:lpstr>
    </vt:vector>
  </TitlesOfParts>
  <Company>WakeMed Health &amp;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 WRIGHT</dc:creator>
  <cp:lastModifiedBy>Microsoft Office User</cp:lastModifiedBy>
  <cp:lastPrinted>2020-12-11T21:01:30Z</cp:lastPrinted>
  <dcterms:created xsi:type="dcterms:W3CDTF">2019-08-06T14:20:29Z</dcterms:created>
  <dcterms:modified xsi:type="dcterms:W3CDTF">2023-09-14T01:42:33Z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0x01010047E8DEEA8BDB9F44A79F4BE741D8224F</vt:lpwstr>
  </property>
  <property fmtid="{D5CDD505-2E9C-101B-9397-08002B2CF9AE}" pid="3" name="Order">
    <vt:r8>2109400</vt:r8>
  </property>
  <property fmtid="{D5CDD505-2E9C-101B-9397-08002B2CF9AE}" pid="4" name="MediaServiceImageTags">
    <vt:lpwstr/>
  </property>
</Properties>
</file>